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1000" firstSheet="1" activeTab="7"/>
  </bookViews>
  <sheets>
    <sheet name="2023.4.01-2023.6.31" sheetId="1" state="hidden" r:id="rId1"/>
    <sheet name="附件1.汇总表" sheetId="3" r:id="rId2"/>
    <sheet name="附件2-香蕉树种植保险" sheetId="9" r:id="rId3"/>
    <sheet name="附件3-大棚及棚内瓜菜种植保险" sheetId="5" r:id="rId4"/>
    <sheet name="附件4-晚稻完全成本保险" sheetId="10" r:id="rId5"/>
    <sheet name="附件5天然橡胶收入保险" sheetId="11" r:id="rId6"/>
    <sheet name="附件6橡胶树完全成本保险" sheetId="12" r:id="rId7"/>
    <sheet name="附件7蔬菜综合保险" sheetId="13" r:id="rId8"/>
  </sheets>
  <definedNames>
    <definedName name="_xlnm._FilterDatabase" localSheetId="1" hidden="1">附件1.汇总表!$A$5:$S$20</definedName>
    <definedName name="_xlnm._FilterDatabase" localSheetId="2" hidden="1">'附件2-香蕉树种植保险'!$A$5:$BB$8</definedName>
    <definedName name="_xlnm._FilterDatabase" localSheetId="3" hidden="1">'附件3-大棚及棚内瓜菜种植保险'!$A$5:$X$9</definedName>
    <definedName name="_xlnm._FilterDatabase" localSheetId="4" hidden="1">'附件4-晚稻完全成本保险'!$A$5:$AL$11</definedName>
    <definedName name="_xlnm._FilterDatabase" localSheetId="0" hidden="1">'2023.4.01-2023.6.31'!#REF!</definedName>
    <definedName name="_xlnm.Print_Area" localSheetId="3">'附件3-大棚及棚内瓜菜种植保险'!$A$1:$X$8</definedName>
    <definedName name="_xlnm.Print_Titles" localSheetId="3">'附件3-大棚及棚内瓜菜种植保险'!$1:5</definedName>
    <definedName name="_xlnm.Print_Area" localSheetId="1">附件1.汇总表!$A$1:$S$19</definedName>
    <definedName name="_xlnm.Print_Area" localSheetId="2">'附件2-香蕉树种植保险'!$A$1:$X$7</definedName>
    <definedName name="_xlnm.Print_Area" localSheetId="4">'附件4-晚稻完全成本保险'!$A$1:$X$10</definedName>
    <definedName name="_xlnm.Print_Titles" localSheetId="4">'附件4-晚稻完全成本保险'!$4:$5</definedName>
    <definedName name="_xlnm.Print_Titles" localSheetId="2">'附件2-香蕉树种植保险'!$4:$5</definedName>
    <definedName name="_xlnm.Print_Area" localSheetId="5">附件5天然橡胶收入保险!$A$1:$X$7</definedName>
    <definedName name="_xlnm.Print_Area" localSheetId="6">附件6橡胶树完全成本保险!$A$1:$X$7</definedName>
    <definedName name="_xlnm.Print_Area" localSheetId="7">附件7蔬菜综合保险!$A$1:$X$12</definedName>
  </definedNames>
  <calcPr calcId="144525"/>
</workbook>
</file>

<file path=xl/sharedStrings.xml><?xml version="1.0" encoding="utf-8"?>
<sst xmlns="http://schemas.openxmlformats.org/spreadsheetml/2006/main" count="683" uniqueCount="259">
  <si>
    <t>申请财政补贴资金承保明细表汇总（2023.04.01-2023.06.30）</t>
  </si>
  <si>
    <t>承保单位：中国人民财产保险股份有限公司三亚市分公司</t>
  </si>
  <si>
    <t>单位：元</t>
  </si>
  <si>
    <t>序号</t>
  </si>
  <si>
    <t>保单号码</t>
  </si>
  <si>
    <t>险种名称</t>
  </si>
  <si>
    <t>投保人</t>
  </si>
  <si>
    <t>户数</t>
  </si>
  <si>
    <t>投保数量（亩/株）</t>
  </si>
  <si>
    <t>总保额</t>
  </si>
  <si>
    <t>总保费</t>
  </si>
  <si>
    <t>起保日期</t>
  </si>
  <si>
    <t>终保日期</t>
  </si>
  <si>
    <t>农户自缴保费</t>
  </si>
  <si>
    <t>财政补贴保费</t>
  </si>
  <si>
    <t>备注</t>
  </si>
  <si>
    <t>种植地址</t>
  </si>
  <si>
    <t>部门</t>
  </si>
  <si>
    <t xml:space="preserve">中央补贴  </t>
  </si>
  <si>
    <t xml:space="preserve">省补贴  </t>
  </si>
  <si>
    <t>市补贴</t>
  </si>
  <si>
    <t>补贴小计</t>
  </si>
  <si>
    <t>P87V20234602N000000011</t>
  </si>
  <si>
    <t>海南省地方财政补贴型天然橡胶价格保险（A款）</t>
  </si>
  <si>
    <t>黄成荣</t>
  </si>
  <si>
    <t>监测帮扶对象及相对稳定脱贫户</t>
  </si>
  <si>
    <t>三亚市育才生态区龙密村</t>
  </si>
  <si>
    <t>海棠</t>
  </si>
  <si>
    <t>P87V20234602N000000013</t>
  </si>
  <si>
    <t>蓝建成</t>
  </si>
  <si>
    <t>P87V20234602N000000014</t>
  </si>
  <si>
    <t>董明辉</t>
  </si>
  <si>
    <t>三亚市育才生态区马脚村</t>
  </si>
  <si>
    <t>P87V20234602N000000015</t>
  </si>
  <si>
    <t>庞进荣</t>
  </si>
  <si>
    <t>三亚市育才生态区那会村</t>
  </si>
  <si>
    <t>P87V20234602N000000016</t>
  </si>
  <si>
    <t>邓呀冲</t>
  </si>
  <si>
    <t>P87V20234602N000000017</t>
  </si>
  <si>
    <t>黄育文</t>
  </si>
  <si>
    <t>三亚市育才生态区那受村</t>
  </si>
  <si>
    <t>P87V20234602N000000018</t>
  </si>
  <si>
    <t>董伟强</t>
  </si>
  <si>
    <t>海南省三亚市育才生态区育才镇马亮村民委员会</t>
  </si>
  <si>
    <t>P87V20234602N000000019</t>
  </si>
  <si>
    <t>林桂妹</t>
  </si>
  <si>
    <t>P87V20234602N000000020</t>
  </si>
  <si>
    <t>蓝桂花</t>
  </si>
  <si>
    <t>P87V20234602N000000021</t>
  </si>
  <si>
    <t>陈运泽</t>
  </si>
  <si>
    <t>三亚市育才生态区雅亮村</t>
  </si>
  <si>
    <t>P87V20234602N000000022</t>
  </si>
  <si>
    <t>黄召青</t>
  </si>
  <si>
    <t>三亚市育才生态区青法村</t>
  </si>
  <si>
    <t>P87V20234602N000000023</t>
  </si>
  <si>
    <t>王学忠</t>
  </si>
  <si>
    <t>三亚市育才生态区明善村</t>
  </si>
  <si>
    <t>P87V20234602N000000024</t>
  </si>
  <si>
    <t>高志清</t>
  </si>
  <si>
    <t>三亚市育才生态区雅林村</t>
  </si>
  <si>
    <t>P87V20234602N000000025</t>
  </si>
  <si>
    <t>黄良胜</t>
  </si>
  <si>
    <t>P87V20234602N000000026</t>
  </si>
  <si>
    <t>林明新</t>
  </si>
  <si>
    <t>三亚市育才生态区抱安村</t>
  </si>
  <si>
    <t>P87V20234602N000000027</t>
  </si>
  <si>
    <t>李真平</t>
  </si>
  <si>
    <t>P87V20234602N000000028</t>
  </si>
  <si>
    <t>苏德文</t>
  </si>
  <si>
    <t>P87V20234602N000000029</t>
  </si>
  <si>
    <t>林进冲</t>
  </si>
  <si>
    <t>P87V20234602N000000030</t>
  </si>
  <si>
    <t>邱文明</t>
  </si>
  <si>
    <t>三亚市天涯区抱龙村</t>
  </si>
  <si>
    <t>P87V20234602N000000031</t>
  </si>
  <si>
    <t>盆少锋</t>
  </si>
  <si>
    <t>三亚市天涯区扎南村</t>
  </si>
  <si>
    <t>P87V20234602N000000032</t>
  </si>
  <si>
    <t>林忠海</t>
  </si>
  <si>
    <t>三亚市天涯区布甫村</t>
  </si>
  <si>
    <t>P87V20234602N000000033</t>
  </si>
  <si>
    <t>苻珍祥</t>
  </si>
  <si>
    <t>三亚市天涯区抱前村</t>
  </si>
  <si>
    <t>P87V20234602N000000034</t>
  </si>
  <si>
    <t>邓照海</t>
  </si>
  <si>
    <t>P87V20234602N000000035</t>
  </si>
  <si>
    <t>苏海永</t>
  </si>
  <si>
    <t>P87V20234602N000000036</t>
  </si>
  <si>
    <t>盆德良</t>
  </si>
  <si>
    <t>P87V20234602N000000037</t>
  </si>
  <si>
    <t>陈昌光</t>
  </si>
  <si>
    <t>三亚市天涯区立新村</t>
  </si>
  <si>
    <t>P9J420234602N000000001</t>
  </si>
  <si>
    <t>海南省地方财政补贴型香蕉树种植保险</t>
  </si>
  <si>
    <t>梁裔</t>
  </si>
  <si>
    <t>三亚市育才生态区马亮村</t>
  </si>
  <si>
    <t>P9J420234602N000000002</t>
  </si>
  <si>
    <t>张启政</t>
  </si>
  <si>
    <t>三亚市崖州区崖城村六组</t>
  </si>
  <si>
    <t>崖州</t>
  </si>
  <si>
    <t>P9J420234602N000000003</t>
  </si>
  <si>
    <t>莫春伟</t>
  </si>
  <si>
    <t>三亚市崖州区城东村起晨二组</t>
  </si>
  <si>
    <t>P9J420234602N000000004</t>
  </si>
  <si>
    <t>P9J420234602N000000005</t>
  </si>
  <si>
    <t>孙玲归</t>
  </si>
  <si>
    <t>三亚市崖州区赤草村四小组</t>
  </si>
  <si>
    <t>P9J420234602N000000006</t>
  </si>
  <si>
    <t>董江明</t>
  </si>
  <si>
    <t>三亚市崖州区赤草村五小组</t>
  </si>
  <si>
    <t>P9J420234602N000000007</t>
  </si>
  <si>
    <t>黄丽卡</t>
  </si>
  <si>
    <t>三亚市天涯区台楼村一组</t>
  </si>
  <si>
    <t>P9J420234602N000000008</t>
  </si>
  <si>
    <t>林小玲</t>
  </si>
  <si>
    <t>三亚市崖州区崖城村导一、三组</t>
  </si>
  <si>
    <t>P9J420234602N000000009</t>
  </si>
  <si>
    <t>邢瑞琼</t>
  </si>
  <si>
    <t>三亚市崖州区抱古村白河二组</t>
  </si>
  <si>
    <t>P9J420234602N000000010</t>
  </si>
  <si>
    <t>林振良</t>
  </si>
  <si>
    <t>三亚市崖州区梅东村六队</t>
  </si>
  <si>
    <t>P9J420234602N000000011</t>
  </si>
  <si>
    <t>郑秋茂</t>
  </si>
  <si>
    <t>三亚市崖城村导一、二组</t>
  </si>
  <si>
    <t>P9J420234602N000000012</t>
  </si>
  <si>
    <t>胡三雄</t>
  </si>
  <si>
    <t>三亚市崖州区南滨居红华小组</t>
  </si>
  <si>
    <t>P9J420234602N000000013</t>
  </si>
  <si>
    <t>冯锦昌</t>
  </si>
  <si>
    <t>三亚市崖州区梅东村五组</t>
  </si>
  <si>
    <t>P9J420234602N000000014</t>
  </si>
  <si>
    <t>张仁</t>
  </si>
  <si>
    <t>三亚市崖州区长山村老河田</t>
  </si>
  <si>
    <t>PHF220234602N000000002</t>
  </si>
  <si>
    <t>海南省分公司地方财政补贴型大棚及棚内瓜菜种植保险</t>
  </si>
  <si>
    <t>陈晨光</t>
  </si>
  <si>
    <t>三亚市天涯区槟榔村</t>
  </si>
  <si>
    <t>PHHG20234602N000000001</t>
  </si>
  <si>
    <t>海南省分公司中央财政补贴型水稻种植保险</t>
  </si>
  <si>
    <t>琼崖（三亚）现代农业科技有限公司</t>
  </si>
  <si>
    <t>海南省三亚市崖州区南滨农场</t>
  </si>
  <si>
    <t>PHHG20234602N000000002</t>
  </si>
  <si>
    <t>三亚市崖州区拱北村</t>
  </si>
  <si>
    <t>PHHG20234602N000000003</t>
  </si>
  <si>
    <t>三亚市崖州区城西村</t>
  </si>
  <si>
    <t>PHZM20234602N000000006</t>
  </si>
  <si>
    <t>海南省中央财政补贴型橡胶树风灾保险</t>
  </si>
  <si>
    <t>PHZM20234602N000000007</t>
  </si>
  <si>
    <t>PHZM20234602N000000008</t>
  </si>
  <si>
    <t>PHZM20234602N000000009</t>
  </si>
  <si>
    <t>PHZM20234602N000000010</t>
  </si>
  <si>
    <t>PHZM20234602N000000011</t>
  </si>
  <si>
    <t>PHZM20234602N000000012</t>
  </si>
  <si>
    <t>PHZM20234602N000000013</t>
  </si>
  <si>
    <t>PHZM20234602N000000014</t>
  </si>
  <si>
    <t>PHZM20234602N000000015</t>
  </si>
  <si>
    <t>PHZM20234602N000000016</t>
  </si>
  <si>
    <t>PHZM20234602N000000017</t>
  </si>
  <si>
    <t>PHZM20234602N000000018</t>
  </si>
  <si>
    <t>PHZM20234602N000000019</t>
  </si>
  <si>
    <t>PHZM20234602N000000020</t>
  </si>
  <si>
    <t>PHZM20234602N000000021</t>
  </si>
  <si>
    <t>PHZM20234602N000000022</t>
  </si>
  <si>
    <t>PHZM20234602N000000023</t>
  </si>
  <si>
    <t>PHZM20234602N000000024</t>
  </si>
  <si>
    <t>PHZM20234602N000000025</t>
  </si>
  <si>
    <t>PHZM20234602N000000026</t>
  </si>
  <si>
    <t>PHZM20234602N000000027</t>
  </si>
  <si>
    <t>PHZM20234602N000000028</t>
  </si>
  <si>
    <t>PHZM20234602N000000029</t>
  </si>
  <si>
    <t>PHZM20234602N000000030</t>
  </si>
  <si>
    <t>PHZM20234602N000000031</t>
  </si>
  <si>
    <t>合计</t>
  </si>
  <si>
    <t>附件1</t>
  </si>
  <si>
    <t>三亚市2025年10-11月份农业保险财政补贴保费汇总表</t>
  </si>
  <si>
    <t>投保期间：2025.10.01-2025.11.30</t>
  </si>
  <si>
    <t>金额单位：人民币元</t>
  </si>
  <si>
    <t>投保区域</t>
  </si>
  <si>
    <t>投保单</t>
  </si>
  <si>
    <t>投保户数</t>
  </si>
  <si>
    <t>农户自缴</t>
  </si>
  <si>
    <t>申报财政补贴金额</t>
  </si>
  <si>
    <t>审计调整金额（核增+/核减-）</t>
  </si>
  <si>
    <t>审计确认金额</t>
  </si>
  <si>
    <t>中央补贴</t>
  </si>
  <si>
    <t>省补贴</t>
  </si>
  <si>
    <t>财政补贴总保费</t>
  </si>
  <si>
    <t>调整小计</t>
  </si>
  <si>
    <t>一、香蕉树种植保险小计</t>
  </si>
  <si>
    <t>一般户
(天涯区)</t>
  </si>
  <si>
    <t>二、大棚及棚内瓜菜种植保险小计</t>
  </si>
  <si>
    <t>一般户
(崖州区)</t>
  </si>
  <si>
    <t>三、晚稻完全成本保险小计</t>
  </si>
  <si>
    <t>财政全额补贴户   
（天涯区）</t>
  </si>
  <si>
    <t>四、天然橡胶收入保险小计</t>
  </si>
  <si>
    <t>五、橡胶树完全成本保险小计</t>
  </si>
  <si>
    <t>六、蔬菜综合保险小计</t>
  </si>
  <si>
    <t>一般户
(吉阳区)</t>
  </si>
  <si>
    <t>附件2</t>
  </si>
  <si>
    <t>三亚市2025年10-11月份申请香蕉树种植保险财政补贴保费明细表</t>
  </si>
  <si>
    <t>投保数量（亩）</t>
  </si>
  <si>
    <t>农户自缴保费（17.5%）</t>
  </si>
  <si>
    <t xml:space="preserve">中央补贴  （0%） </t>
  </si>
  <si>
    <t xml:space="preserve">省补贴  （45%）  </t>
  </si>
  <si>
    <t>市补贴（37.5%/）</t>
  </si>
  <si>
    <t>中央    补贴</t>
  </si>
  <si>
    <t>香蕉树种植保险</t>
  </si>
  <si>
    <t>吴春转</t>
  </si>
  <si>
    <t>海南省三亚市天涯区布甫村</t>
  </si>
  <si>
    <t>附件3</t>
  </si>
  <si>
    <t>三亚市2025年10-11月份申请大棚及棚内瓜菜种植保险财政补贴保费明细表</t>
  </si>
  <si>
    <t>农户自缴保费（20%）</t>
  </si>
  <si>
    <t xml:space="preserve">中央补贴 （0%） </t>
  </si>
  <si>
    <t xml:space="preserve">省补贴 （40%） </t>
  </si>
  <si>
    <t>市补贴   （40%）</t>
  </si>
  <si>
    <t>大棚及棚内瓜菜种植保险</t>
  </si>
  <si>
    <t>张兴传</t>
  </si>
  <si>
    <t>海南省三亚市崖州区梅西村一、二、三、四、五、六、七小组</t>
  </si>
  <si>
    <t>海南省三亚市崖州区梅东村一、二、三、四、五、六、九小组</t>
  </si>
  <si>
    <t>附件4</t>
  </si>
  <si>
    <t>三亚市2025年10-11月份申请晚稻完全成本保险财政补贴保费明细表</t>
  </si>
  <si>
    <t>农户自缴保费（10%/0%）</t>
  </si>
  <si>
    <t xml:space="preserve">中央补贴（45%） </t>
  </si>
  <si>
    <t xml:space="preserve">省补贴    （25%）  </t>
  </si>
  <si>
    <t>市补贴    （20%/30%）</t>
  </si>
  <si>
    <t>晚稻完全成本保险</t>
  </si>
  <si>
    <t>周皇城</t>
  </si>
  <si>
    <t>监测对象及相对稳定脱贫户</t>
  </si>
  <si>
    <t>海南省三亚市天涯区文门村</t>
  </si>
  <si>
    <t>董少保</t>
  </si>
  <si>
    <t>陈国富</t>
  </si>
  <si>
    <t>1.监测对象及相对稳定脱贫户；
2.因投保亩数与实际种植亩数不符（投保人蒲安昌）核减财政补贴保费117.36元。</t>
  </si>
  <si>
    <t>海南省三亚市天涯区立新村</t>
  </si>
  <si>
    <t>高春昌</t>
  </si>
  <si>
    <t>附件5</t>
  </si>
  <si>
    <t>三亚市2025年10-11月份申请天然橡胶收入保险财政补贴保费明细表</t>
  </si>
  <si>
    <t>农户自缴保费（0%）</t>
  </si>
  <si>
    <t xml:space="preserve">中央补贴 （45%） </t>
  </si>
  <si>
    <t xml:space="preserve">省补贴 （30%） </t>
  </si>
  <si>
    <t>市补贴（25%）</t>
  </si>
  <si>
    <t>天然橡胶收入保险</t>
  </si>
  <si>
    <t>陈德江</t>
  </si>
  <si>
    <t>1.监测对象及相对稳定脱贫户；
2.因投保亩数与实际种植亩数不符（投保人高永明）核减财政补贴保费189.08元；
3.因申请财政全额补贴保费保单投保人身份不符（投保人李明忠、李海祥）核减财政补贴保费811.2元；
4.因保单起保日期前保险标的已灭失（投保人陈凤）核减财政补贴保费236.50元；
5.因投保人购买天然橡胶收入保险未割胶售胶（投保人林国兴、陈新）核减财政补贴保费519.79元。</t>
  </si>
  <si>
    <t xml:space="preserve">  </t>
  </si>
  <si>
    <t>附件6</t>
  </si>
  <si>
    <t>三亚市2025年10-11月份申请橡胶树完全成本保险财政补贴保费明细表</t>
  </si>
  <si>
    <t>投保数量（株）</t>
  </si>
  <si>
    <t>市补贴    （30%）</t>
  </si>
  <si>
    <t>橡胶树完全成本保险</t>
  </si>
  <si>
    <t>1.监测对象及相对稳定脱贫户；
2.因投保亩数与实际种植亩数不符（投保人高永明）核减财政补贴保费634.40元；
3.因申请财政全额补贴保费保单投保人身份不符（投保人李明忠、李海祥）核减财政补贴保费2,721.58元；
4.因保单起保日期前保险标的已灭失（投保人陈凤）核减财政补贴保费793.00元。</t>
  </si>
  <si>
    <t>附件7</t>
  </si>
  <si>
    <t>三亚市2025年10-11月份申请蔬菜综合保险财政补贴保费明细表</t>
  </si>
  <si>
    <t>农户自缴保费（5%）</t>
  </si>
  <si>
    <t xml:space="preserve">省补贴 （45%） </t>
  </si>
  <si>
    <t>市补贴（50%）</t>
  </si>
  <si>
    <t>蔬菜综合保险</t>
  </si>
  <si>
    <t>蒋水清</t>
  </si>
  <si>
    <t>海南省三亚市吉阳区安罗村</t>
  </si>
</sst>
</file>

<file path=xl/styles.xml><?xml version="1.0" encoding="utf-8"?>
<styleSheet xmlns="http://schemas.openxmlformats.org/spreadsheetml/2006/main">
  <numFmts count="13">
    <numFmt numFmtId="176" formatCode="yyyy\-mm\-dd"/>
    <numFmt numFmtId="177" formatCode="0.00_ "/>
    <numFmt numFmtId="178" formatCode="#,##0_ "/>
    <numFmt numFmtId="179" formatCode="0.000_ "/>
    <numFmt numFmtId="180" formatCode="yyyy\/m\/d;@"/>
    <numFmt numFmtId="181" formatCode="[$-409]yyyy\-mm\-dd;@"/>
    <numFmt numFmtId="42" formatCode="_ &quot;￥&quot;* #,##0_ ;_ &quot;￥&quot;* \-#,##0_ ;_ &quot;￥&quot;* &quot;-&quot;_ ;_ @_ "/>
    <numFmt numFmtId="182" formatCode="#,##0.00_ "/>
    <numFmt numFmtId="183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84" formatCode="#,##0.00_);[Red]\(#,##0.00\)"/>
    <numFmt numFmtId="43" formatCode="_ * #,##0.00_ ;_ * \-#,##0.00_ ;_ * &quot;-&quot;??_ ;_ @_ "/>
  </numFmts>
  <fonts count="42"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b/>
      <sz val="8.5"/>
      <name val="宋体"/>
      <charset val="134"/>
      <scheme val="minor"/>
    </font>
    <font>
      <sz val="8.5"/>
      <color indexed="8"/>
      <name val="宋体"/>
      <charset val="134"/>
      <scheme val="minor"/>
    </font>
    <font>
      <sz val="8.5"/>
      <color theme="1"/>
      <name val="宋体"/>
      <charset val="134"/>
      <scheme val="minor"/>
    </font>
    <font>
      <b/>
      <sz val="8.5"/>
      <color indexed="8"/>
      <name val="宋体"/>
      <charset val="134"/>
      <scheme val="minor"/>
    </font>
    <font>
      <b/>
      <sz val="8.5"/>
      <color theme="1"/>
      <name val="宋体"/>
      <charset val="134"/>
      <scheme val="minor"/>
    </font>
    <font>
      <sz val="8.5"/>
      <color rgb="FF000000"/>
      <name val="宋体"/>
      <charset val="134"/>
      <scheme val="minor"/>
    </font>
    <font>
      <sz val="8.5"/>
      <color theme="1"/>
      <name val="宋体"/>
      <charset val="134"/>
    </font>
    <font>
      <sz val="8.5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8.5"/>
      <color rgb="FF000000"/>
      <name val="宋体"/>
      <charset val="134"/>
    </font>
    <font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等线"/>
      <charset val="0"/>
    </font>
    <font>
      <sz val="11"/>
      <color indexed="9"/>
      <name val="等线"/>
      <charset val="0"/>
    </font>
    <font>
      <sz val="11"/>
      <color indexed="60"/>
      <name val="等线"/>
      <charset val="0"/>
    </font>
    <font>
      <b/>
      <sz val="11"/>
      <color indexed="62"/>
      <name val="等线"/>
      <charset val="134"/>
    </font>
    <font>
      <b/>
      <sz val="18"/>
      <color indexed="62"/>
      <name val="等线"/>
      <charset val="134"/>
    </font>
    <font>
      <sz val="11"/>
      <color indexed="17"/>
      <name val="等线"/>
      <charset val="0"/>
    </font>
    <font>
      <sz val="11"/>
      <color indexed="10"/>
      <name val="等线"/>
      <charset val="0"/>
    </font>
    <font>
      <sz val="11"/>
      <color indexed="52"/>
      <name val="等线"/>
      <charset val="0"/>
    </font>
    <font>
      <b/>
      <sz val="13"/>
      <color indexed="62"/>
      <name val="等线"/>
      <charset val="134"/>
    </font>
    <font>
      <sz val="10"/>
      <name val="Arial"/>
      <charset val="134"/>
    </font>
    <font>
      <b/>
      <sz val="11"/>
      <color indexed="8"/>
      <name val="等线"/>
      <charset val="0"/>
    </font>
    <font>
      <b/>
      <sz val="15"/>
      <color indexed="62"/>
      <name val="等线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52"/>
      <name val="等线"/>
      <charset val="0"/>
    </font>
    <font>
      <b/>
      <sz val="11"/>
      <color indexed="63"/>
      <name val="等线"/>
      <charset val="0"/>
    </font>
    <font>
      <sz val="11"/>
      <color indexed="62"/>
      <name val="等线"/>
      <charset val="0"/>
    </font>
    <font>
      <i/>
      <sz val="11"/>
      <color indexed="23"/>
      <name val="等线"/>
      <charset val="0"/>
    </font>
    <font>
      <b/>
      <sz val="11"/>
      <color indexed="9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0" fontId="23" fillId="9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4" fillId="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37" fillId="14" borderId="13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39" fillId="2" borderId="13" applyNumberFormat="false" applyAlignment="false" applyProtection="false">
      <alignment vertical="center"/>
    </xf>
    <xf numFmtId="0" fontId="38" fillId="14" borderId="14" applyNumberFormat="false" applyAlignment="false" applyProtection="false">
      <alignment vertical="center"/>
    </xf>
    <xf numFmtId="0" fontId="41" fillId="11" borderId="15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</cellStyleXfs>
  <cellXfs count="189">
    <xf numFmtId="0" fontId="0" fillId="0" borderId="0" xfId="0" applyAlignment="true"/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43" fontId="1" fillId="0" borderId="0" xfId="0" applyNumberFormat="true" applyFont="true" applyFill="true" applyAlignment="true">
      <alignment horizontal="center" vertical="center"/>
    </xf>
    <xf numFmtId="181" fontId="1" fillId="0" borderId="0" xfId="0" applyNumberFormat="true" applyFont="true" applyFill="true" applyAlignment="true">
      <alignment horizontal="center" vertical="center"/>
    </xf>
    <xf numFmtId="43" fontId="1" fillId="0" borderId="0" xfId="0" applyNumberFormat="true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15" applyFont="true" applyFill="true" applyAlignment="true">
      <alignment horizontal="center" vertical="center" wrapText="true"/>
    </xf>
    <xf numFmtId="0" fontId="6" fillId="0" borderId="0" xfId="15" applyFont="true" applyFill="true" applyAlignment="true">
      <alignment horizontal="left" vertical="center"/>
    </xf>
    <xf numFmtId="0" fontId="6" fillId="0" borderId="0" xfId="15" applyFont="true" applyFill="true" applyAlignment="true">
      <alignment vertical="center" wrapText="true"/>
    </xf>
    <xf numFmtId="0" fontId="6" fillId="0" borderId="0" xfId="15" applyFont="true" applyFill="true" applyAlignment="true">
      <alignment horizontal="center" vertical="center" wrapText="true"/>
    </xf>
    <xf numFmtId="0" fontId="7" fillId="0" borderId="1" xfId="15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43" fontId="5" fillId="0" borderId="0" xfId="15" applyNumberFormat="true" applyFont="true" applyFill="true" applyAlignment="true">
      <alignment horizontal="center" vertical="center" wrapText="true"/>
    </xf>
    <xf numFmtId="181" fontId="5" fillId="0" borderId="0" xfId="15" applyNumberFormat="true" applyFont="true" applyFill="true" applyAlignment="true">
      <alignment horizontal="center" vertical="center" wrapText="true"/>
    </xf>
    <xf numFmtId="43" fontId="6" fillId="0" borderId="0" xfId="15" applyNumberFormat="true" applyFont="true" applyFill="true" applyAlignment="true">
      <alignment horizontal="center" vertical="center" wrapText="true"/>
    </xf>
    <xf numFmtId="43" fontId="2" fillId="0" borderId="0" xfId="0" applyNumberFormat="true" applyFont="true" applyFill="true" applyAlignment="true">
      <alignment horizontal="center" vertical="center" wrapText="true"/>
    </xf>
    <xf numFmtId="181" fontId="6" fillId="0" borderId="0" xfId="15" applyNumberFormat="true" applyFont="true" applyFill="true" applyAlignment="true">
      <alignment horizontal="center" vertical="center" wrapText="true"/>
    </xf>
    <xf numFmtId="43" fontId="7" fillId="0" borderId="1" xfId="15" applyNumberFormat="true" applyFont="true" applyFill="true" applyBorder="true" applyAlignment="true">
      <alignment horizontal="center" vertical="center" wrapText="true"/>
    </xf>
    <xf numFmtId="181" fontId="7" fillId="0" borderId="1" xfId="15" applyNumberFormat="true" applyFont="true" applyFill="true" applyBorder="true" applyAlignment="true">
      <alignment horizontal="center" vertical="center" wrapText="true"/>
    </xf>
    <xf numFmtId="43" fontId="9" fillId="0" borderId="1" xfId="0" applyNumberFormat="true" applyFont="true" applyFill="true" applyBorder="true" applyAlignment="true">
      <alignment horizontal="center" vertical="center" wrapText="true"/>
    </xf>
    <xf numFmtId="181" fontId="12" fillId="0" borderId="1" xfId="0" applyNumberFormat="true" applyFont="true" applyFill="true" applyBorder="true" applyAlignment="true">
      <alignment horizontal="center" vertical="center" wrapText="true"/>
    </xf>
    <xf numFmtId="43" fontId="10" fillId="0" borderId="1" xfId="0" applyNumberFormat="true" applyFont="true" applyFill="true" applyBorder="true" applyAlignment="true">
      <alignment horizontal="center" vertical="center"/>
    </xf>
    <xf numFmtId="181" fontId="10" fillId="0" borderId="1" xfId="0" applyNumberFormat="true" applyFont="true" applyFill="true" applyBorder="true" applyAlignment="true">
      <alignment horizontal="center" vertical="center"/>
    </xf>
    <xf numFmtId="181" fontId="6" fillId="0" borderId="0" xfId="0" applyNumberFormat="true" applyFont="true" applyFill="true" applyAlignment="true">
      <alignment horizontal="center" vertical="center"/>
    </xf>
    <xf numFmtId="43" fontId="1" fillId="0" borderId="0" xfId="0" applyNumberFormat="true" applyFont="true" applyFill="true" applyAlignment="true">
      <alignment horizontal="right" vertical="center"/>
    </xf>
    <xf numFmtId="43" fontId="8" fillId="0" borderId="1" xfId="0" applyNumberFormat="true" applyFont="true" applyFill="true" applyBorder="true" applyAlignment="true">
      <alignment horizontal="center" vertical="center" wrapText="true"/>
    </xf>
    <xf numFmtId="179" fontId="1" fillId="0" borderId="0" xfId="0" applyNumberFormat="true" applyFont="true" applyFill="true" applyAlignment="true">
      <alignment vertical="center"/>
    </xf>
    <xf numFmtId="43" fontId="6" fillId="0" borderId="0" xfId="15" applyNumberFormat="true" applyFont="true" applyFill="true" applyAlignment="true">
      <alignment vertical="center" wrapText="true"/>
    </xf>
    <xf numFmtId="43" fontId="1" fillId="0" borderId="0" xfId="0" applyNumberFormat="true" applyFont="true" applyFill="true" applyAlignment="true">
      <alignment horizontal="left" vertical="center"/>
    </xf>
    <xf numFmtId="0" fontId="5" fillId="0" borderId="0" xfId="15" applyFont="true" applyFill="true" applyAlignment="true">
      <alignment horizontal="left" vertical="center" wrapText="true"/>
    </xf>
    <xf numFmtId="182" fontId="6" fillId="0" borderId="0" xfId="15" applyNumberFormat="true" applyFont="true" applyFill="true" applyAlignment="true">
      <alignment horizontal="left" vertical="center" wrapText="true"/>
    </xf>
    <xf numFmtId="182" fontId="6" fillId="0" borderId="0" xfId="15" applyNumberFormat="true" applyFont="true" applyFill="true" applyAlignment="true">
      <alignment horizontal="center" vertical="center" wrapText="true"/>
    </xf>
    <xf numFmtId="182" fontId="7" fillId="0" borderId="1" xfId="15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43" fontId="14" fillId="0" borderId="1" xfId="15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178" fontId="9" fillId="0" borderId="1" xfId="0" applyNumberFormat="true" applyFont="true" applyFill="true" applyBorder="true" applyAlignment="true">
      <alignment horizontal="center" vertical="center" wrapText="true"/>
    </xf>
    <xf numFmtId="178" fontId="10" fillId="0" borderId="1" xfId="0" applyNumberFormat="true" applyFont="true" applyFill="true" applyBorder="true" applyAlignment="true">
      <alignment horizontal="center" vertical="center"/>
    </xf>
    <xf numFmtId="0" fontId="15" fillId="0" borderId="0" xfId="0" applyFont="true" applyFill="true" applyAlignment="true">
      <alignment vertical="center"/>
    </xf>
    <xf numFmtId="181" fontId="1" fillId="0" borderId="0" xfId="0" applyNumberFormat="true" applyFont="true" applyFill="true" applyAlignment="true">
      <alignment vertical="center"/>
    </xf>
    <xf numFmtId="182" fontId="1" fillId="0" borderId="0" xfId="0" applyNumberFormat="true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6" fillId="0" borderId="0" xfId="15" applyFont="true" applyFill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3" fontId="6" fillId="0" borderId="0" xfId="15" applyNumberFormat="true" applyFont="true" applyFill="true" applyBorder="true" applyAlignment="true">
      <alignment horizontal="right" vertical="center" wrapText="true"/>
    </xf>
    <xf numFmtId="43" fontId="6" fillId="0" borderId="0" xfId="0" applyNumberFormat="true" applyFont="true" applyFill="true" applyAlignment="true">
      <alignment horizontal="center" vertical="center"/>
    </xf>
    <xf numFmtId="181" fontId="9" fillId="0" borderId="1" xfId="0" applyNumberFormat="true" applyFont="true" applyFill="true" applyBorder="true" applyAlignment="true">
      <alignment horizontal="center" vertical="center" wrapText="true"/>
    </xf>
    <xf numFmtId="43" fontId="11" fillId="0" borderId="1" xfId="0" applyNumberFormat="true" applyFont="true" applyFill="true" applyBorder="true" applyAlignment="true">
      <alignment horizontal="center" vertical="center" wrapText="true"/>
    </xf>
    <xf numFmtId="181" fontId="11" fillId="0" borderId="1" xfId="0" applyNumberFormat="true" applyFont="true" applyFill="true" applyBorder="true" applyAlignment="true">
      <alignment horizontal="center" vertical="center" wrapText="true"/>
    </xf>
    <xf numFmtId="43" fontId="6" fillId="0" borderId="0" xfId="15" applyNumberFormat="true" applyFont="true" applyFill="true" applyAlignment="true">
      <alignment horizontal="right" vertical="center" wrapText="true"/>
    </xf>
    <xf numFmtId="182" fontId="1" fillId="0" borderId="0" xfId="0" applyNumberFormat="true" applyFont="true" applyFill="true" applyAlignment="true">
      <alignment horizontal="right" vertical="center"/>
    </xf>
    <xf numFmtId="182" fontId="5" fillId="0" borderId="0" xfId="15" applyNumberFormat="true" applyFont="true" applyFill="true" applyAlignment="true">
      <alignment horizontal="center" vertical="center" wrapText="true"/>
    </xf>
    <xf numFmtId="43" fontId="6" fillId="0" borderId="5" xfId="15" applyNumberFormat="true" applyFont="true" applyFill="true" applyBorder="true" applyAlignment="true">
      <alignment horizontal="right" vertical="center" wrapText="true"/>
    </xf>
    <xf numFmtId="182" fontId="6" fillId="0" borderId="0" xfId="15" applyNumberFormat="true" applyFont="true" applyFill="true" applyAlignment="true">
      <alignment horizontal="right" vertical="center" wrapText="true"/>
    </xf>
    <xf numFmtId="182" fontId="6" fillId="0" borderId="5" xfId="15" applyNumberFormat="true" applyFont="true" applyFill="true" applyBorder="true" applyAlignment="true">
      <alignment horizontal="center" vertical="center" wrapText="true"/>
    </xf>
    <xf numFmtId="182" fontId="7" fillId="0" borderId="6" xfId="15" applyNumberFormat="true" applyFont="true" applyFill="true" applyBorder="true" applyAlignment="true">
      <alignment horizontal="center" vertical="center" wrapText="true"/>
    </xf>
    <xf numFmtId="182" fontId="7" fillId="0" borderId="7" xfId="15" applyNumberFormat="true" applyFont="true" applyFill="true" applyBorder="true" applyAlignment="true">
      <alignment horizontal="center" vertical="center" wrapText="true"/>
    </xf>
    <xf numFmtId="182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/>
    </xf>
    <xf numFmtId="0" fontId="8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  <xf numFmtId="0" fontId="9" fillId="0" borderId="0" xfId="0" applyFont="true" applyFill="true" applyAlignment="true"/>
    <xf numFmtId="181" fontId="9" fillId="0" borderId="0" xfId="0" applyNumberFormat="true" applyFont="true" applyFill="true" applyAlignment="true"/>
    <xf numFmtId="0" fontId="9" fillId="0" borderId="0" xfId="0" applyFont="true" applyFill="true" applyAlignment="true">
      <alignment horizontal="left"/>
    </xf>
    <xf numFmtId="0" fontId="9" fillId="0" borderId="0" xfId="0" applyFont="true" applyFill="true" applyBorder="true" applyAlignment="true"/>
    <xf numFmtId="0" fontId="8" fillId="0" borderId="0" xfId="0" applyFont="true" applyFill="true" applyAlignment="true">
      <alignment horizontal="left" vertical="center"/>
    </xf>
    <xf numFmtId="0" fontId="14" fillId="0" borderId="0" xfId="15" applyFont="true" applyFill="true" applyAlignment="true">
      <alignment horizontal="left" vertical="center"/>
    </xf>
    <xf numFmtId="0" fontId="7" fillId="0" borderId="6" xfId="15" applyFont="true" applyFill="true" applyBorder="true" applyAlignment="true">
      <alignment horizontal="center" vertical="center" wrapText="true"/>
    </xf>
    <xf numFmtId="0" fontId="7" fillId="0" borderId="7" xfId="15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43" fontId="8" fillId="0" borderId="0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right" vertical="center"/>
    </xf>
    <xf numFmtId="182" fontId="14" fillId="0" borderId="0" xfId="15" applyNumberFormat="true" applyFont="true" applyFill="true" applyBorder="true" applyAlignment="true">
      <alignment horizontal="right" vertical="center" wrapText="true"/>
    </xf>
    <xf numFmtId="43" fontId="10" fillId="0" borderId="1" xfId="0" applyNumberFormat="true" applyFont="true" applyFill="true" applyBorder="true" applyAlignment="true">
      <alignment horizontal="center" vertical="center" wrapText="true"/>
    </xf>
    <xf numFmtId="181" fontId="10" fillId="0" borderId="1" xfId="0" applyNumberFormat="true" applyFont="true" applyFill="true" applyBorder="true" applyAlignment="true">
      <alignment horizontal="center" vertical="center" wrapText="true"/>
    </xf>
    <xf numFmtId="181" fontId="9" fillId="0" borderId="0" xfId="0" applyNumberFormat="true" applyFont="true" applyFill="true" applyBorder="true" applyAlignment="true"/>
    <xf numFmtId="180" fontId="8" fillId="0" borderId="0" xfId="0" applyNumberFormat="true" applyFont="true" applyFill="true" applyAlignment="true">
      <alignment vertical="center"/>
    </xf>
    <xf numFmtId="43" fontId="8" fillId="0" borderId="0" xfId="0" applyNumberFormat="true" applyFont="true" applyFill="true" applyAlignment="true">
      <alignment vertical="center"/>
    </xf>
    <xf numFmtId="43" fontId="14" fillId="0" borderId="0" xfId="15" applyNumberFormat="true" applyFont="true" applyFill="true" applyAlignment="true">
      <alignment horizontal="center" vertical="center"/>
    </xf>
    <xf numFmtId="177" fontId="7" fillId="0" borderId="1" xfId="15" applyNumberFormat="true" applyFont="true" applyFill="true" applyBorder="true" applyAlignment="true">
      <alignment horizontal="center" vertical="center" wrapText="true"/>
    </xf>
    <xf numFmtId="43" fontId="8" fillId="0" borderId="0" xfId="0" applyNumberFormat="true" applyFont="true" applyFill="true" applyAlignment="true">
      <alignment horizontal="right" vertical="center"/>
    </xf>
    <xf numFmtId="43" fontId="14" fillId="0" borderId="0" xfId="15" applyNumberFormat="true" applyFont="true" applyFill="true" applyAlignment="true">
      <alignment vertical="center"/>
    </xf>
    <xf numFmtId="43" fontId="8" fillId="0" borderId="0" xfId="0" applyNumberFormat="true" applyFont="true" applyFill="true" applyAlignment="true">
      <alignment horizontal="left" vertical="center"/>
    </xf>
    <xf numFmtId="43" fontId="14" fillId="0" borderId="0" xfId="15" applyNumberFormat="true" applyFont="true" applyFill="true" applyAlignment="true">
      <alignment horizontal="left" vertical="center"/>
    </xf>
    <xf numFmtId="0" fontId="11" fillId="0" borderId="1" xfId="15" applyFont="true" applyFill="true" applyBorder="true" applyAlignment="true">
      <alignment horizontal="center" vertical="center" wrapText="true"/>
    </xf>
    <xf numFmtId="43" fontId="9" fillId="0" borderId="1" xfId="0" applyNumberFormat="true" applyFont="true" applyFill="true" applyBorder="true" applyAlignment="true">
      <alignment horizontal="left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/>
    </xf>
    <xf numFmtId="0" fontId="11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left"/>
    </xf>
    <xf numFmtId="43" fontId="7" fillId="0" borderId="0" xfId="15" applyNumberFormat="true" applyFont="true" applyFill="true" applyAlignment="true">
      <alignment vertical="center" wrapText="true"/>
    </xf>
    <xf numFmtId="43" fontId="14" fillId="0" borderId="0" xfId="15" applyNumberFormat="true" applyFont="true" applyFill="true" applyAlignment="true">
      <alignment horizontal="right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43" fontId="9" fillId="0" borderId="0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0" fontId="7" fillId="0" borderId="0" xfId="15" applyFont="true" applyFill="true" applyAlignment="true">
      <alignment vertical="center" wrapText="true"/>
    </xf>
    <xf numFmtId="43" fontId="14" fillId="0" borderId="5" xfId="15" applyNumberFormat="true" applyFont="true" applyFill="true" applyBorder="true" applyAlignment="true">
      <alignment horizontal="right" vertical="center" wrapText="true"/>
    </xf>
    <xf numFmtId="0" fontId="8" fillId="0" borderId="0" xfId="0" applyFont="true" applyFill="true" applyAlignment="true">
      <alignment horizontal="left" vertical="center" wrapText="true"/>
    </xf>
    <xf numFmtId="43" fontId="14" fillId="0" borderId="0" xfId="15" applyNumberFormat="true" applyFont="true" applyFill="true" applyBorder="true" applyAlignment="true">
      <alignment horizontal="center" vertical="center" wrapText="true"/>
    </xf>
    <xf numFmtId="0" fontId="1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15" fillId="0" borderId="0" xfId="0" applyFont="true" applyFill="true" applyAlignment="true"/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 wrapText="true"/>
    </xf>
    <xf numFmtId="0" fontId="1" fillId="0" borderId="0" xfId="0" applyNumberFormat="true" applyFont="true" applyFill="true" applyAlignment="true">
      <alignment horizont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43" fontId="1" fillId="0" borderId="0" xfId="0" applyNumberFormat="true" applyFont="true" applyFill="true" applyAlignment="true">
      <alignment horizontal="center" vertical="center" wrapText="true"/>
    </xf>
    <xf numFmtId="43" fontId="1" fillId="0" borderId="0" xfId="0" applyNumberFormat="true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/>
    </xf>
    <xf numFmtId="0" fontId="5" fillId="0" borderId="0" xfId="0" applyNumberFormat="true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vertical="center"/>
    </xf>
    <xf numFmtId="0" fontId="7" fillId="0" borderId="1" xfId="47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47" applyNumberFormat="true" applyFont="true" applyFill="true" applyBorder="true" applyAlignment="true">
      <alignment horizontal="left" vertical="center" wrapText="true"/>
    </xf>
    <xf numFmtId="0" fontId="7" fillId="0" borderId="4" xfId="47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4" fillId="0" borderId="2" xfId="47" applyNumberFormat="true" applyFont="true" applyFill="true" applyBorder="true" applyAlignment="true">
      <alignment horizontal="center" vertical="center" wrapText="true"/>
    </xf>
    <xf numFmtId="0" fontId="14" fillId="0" borderId="1" xfId="47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10" fillId="0" borderId="4" xfId="0" applyFont="true" applyFill="true" applyBorder="true" applyAlignment="true">
      <alignment horizontal="left" vertical="center" wrapText="true"/>
    </xf>
    <xf numFmtId="0" fontId="18" fillId="0" borderId="0" xfId="0" applyFont="true" applyFill="true" applyBorder="true" applyAlignment="true">
      <alignment vertical="center"/>
    </xf>
    <xf numFmtId="0" fontId="18" fillId="0" borderId="0" xfId="0" applyNumberFormat="true" applyFont="true" applyFill="true" applyBorder="true" applyAlignment="true">
      <alignment vertical="center"/>
    </xf>
    <xf numFmtId="43" fontId="4" fillId="0" borderId="0" xfId="0" applyNumberFormat="true" applyFont="true" applyFill="true" applyAlignment="true">
      <alignment horizontal="center" vertical="center"/>
    </xf>
    <xf numFmtId="43" fontId="4" fillId="0" borderId="0" xfId="0" applyNumberFormat="true" applyFont="true" applyFill="true" applyAlignment="true">
      <alignment horizontal="center" vertical="center" wrapText="true"/>
    </xf>
    <xf numFmtId="43" fontId="5" fillId="0" borderId="0" xfId="0" applyNumberFormat="true" applyFont="true" applyFill="true" applyAlignment="true">
      <alignment horizontal="center" vertical="center"/>
    </xf>
    <xf numFmtId="43" fontId="5" fillId="0" borderId="0" xfId="0" applyNumberFormat="true" applyFont="true" applyFill="true" applyAlignment="true">
      <alignment horizontal="center" vertical="center" wrapText="true"/>
    </xf>
    <xf numFmtId="43" fontId="6" fillId="0" borderId="0" xfId="0" applyNumberFormat="true" applyFont="true" applyFill="true" applyAlignment="true">
      <alignment vertical="center"/>
    </xf>
    <xf numFmtId="43" fontId="10" fillId="0" borderId="1" xfId="0" applyNumberFormat="true" applyFont="true" applyFill="true" applyBorder="true" applyAlignment="true" applyProtection="true">
      <alignment horizontal="center" vertical="center" wrapText="true"/>
    </xf>
    <xf numFmtId="43" fontId="10" fillId="0" borderId="6" xfId="0" applyNumberFormat="true" applyFont="true" applyFill="true" applyBorder="true" applyAlignment="true" applyProtection="true">
      <alignment horizontal="center" vertical="center" wrapText="true"/>
    </xf>
    <xf numFmtId="43" fontId="10" fillId="0" borderId="7" xfId="0" applyNumberFormat="true" applyFont="true" applyFill="true" applyBorder="true" applyAlignment="true" applyProtection="true">
      <alignment horizontal="center" vertical="center" wrapText="true"/>
    </xf>
    <xf numFmtId="43" fontId="8" fillId="0" borderId="1" xfId="0" applyNumberFormat="true" applyFont="true" applyFill="true" applyBorder="true" applyAlignment="true">
      <alignment horizontal="center" vertical="center"/>
    </xf>
    <xf numFmtId="43" fontId="18" fillId="0" borderId="0" xfId="0" applyNumberFormat="true" applyFont="true" applyFill="true" applyBorder="true" applyAlignment="true">
      <alignment vertical="center"/>
    </xf>
    <xf numFmtId="43" fontId="4" fillId="0" borderId="0" xfId="0" applyNumberFormat="true" applyFont="true" applyFill="true" applyAlignment="true">
      <alignment horizontal="left" vertical="center" wrapText="true"/>
    </xf>
    <xf numFmtId="43" fontId="5" fillId="0" borderId="0" xfId="0" applyNumberFormat="true" applyFont="true" applyFill="true" applyAlignment="true">
      <alignment horizontal="left" vertical="center" wrapText="true"/>
    </xf>
    <xf numFmtId="43" fontId="2" fillId="0" borderId="0" xfId="0" applyNumberFormat="true" applyFont="true" applyFill="true" applyBorder="true" applyAlignment="true">
      <alignment horizontal="center" vertical="center" wrapText="true"/>
    </xf>
    <xf numFmtId="43" fontId="6" fillId="0" borderId="0" xfId="0" applyNumberFormat="true" applyFont="true" applyFill="true" applyAlignment="true">
      <alignment vertical="center" wrapText="true"/>
    </xf>
    <xf numFmtId="43" fontId="6" fillId="0" borderId="0" xfId="0" applyNumberFormat="true" applyFont="true" applyFill="true" applyAlignment="true">
      <alignment horizontal="center" vertical="center" wrapText="true"/>
    </xf>
    <xf numFmtId="0" fontId="19" fillId="0" borderId="0" xfId="0" applyFont="true" applyFill="true" applyAlignment="true">
      <alignment horizontal="center" vertical="center" wrapText="true"/>
    </xf>
    <xf numFmtId="0" fontId="20" fillId="0" borderId="0" xfId="0" applyFont="true" applyFill="true" applyAlignment="true">
      <alignment horizontal="center" vertical="center" wrapText="true"/>
    </xf>
    <xf numFmtId="177" fontId="19" fillId="0" borderId="0" xfId="0" applyNumberFormat="true" applyFont="true" applyFill="true" applyAlignment="true">
      <alignment horizontal="center" vertical="center" wrapText="true"/>
    </xf>
    <xf numFmtId="0" fontId="5" fillId="0" borderId="0" xfId="15" applyFont="true" applyFill="true" applyBorder="true" applyAlignment="true">
      <alignment horizontal="center" vertical="center" wrapText="true"/>
    </xf>
    <xf numFmtId="177" fontId="5" fillId="0" borderId="0" xfId="15" applyNumberFormat="true" applyFont="true" applyFill="true" applyBorder="true" applyAlignment="true">
      <alignment horizontal="center" vertical="center" wrapText="true"/>
    </xf>
    <xf numFmtId="0" fontId="21" fillId="0" borderId="0" xfId="15" applyFont="true" applyFill="true" applyAlignment="true">
      <alignment horizontal="left" vertical="center" wrapText="true"/>
    </xf>
    <xf numFmtId="177" fontId="21" fillId="0" borderId="0" xfId="15" applyNumberFormat="true" applyFont="true" applyFill="true" applyAlignment="true">
      <alignment horizontal="left" vertical="center" wrapText="true"/>
    </xf>
    <xf numFmtId="0" fontId="19" fillId="0" borderId="0" xfId="15" applyFont="true" applyFill="true" applyBorder="true" applyAlignment="true">
      <alignment horizontal="center" vertical="center" wrapText="true"/>
    </xf>
    <xf numFmtId="177" fontId="19" fillId="0" borderId="0" xfId="15" applyNumberFormat="true" applyFont="true" applyFill="true" applyBorder="true" applyAlignment="true">
      <alignment horizontal="center" vertical="center" wrapText="true"/>
    </xf>
    <xf numFmtId="0" fontId="22" fillId="0" borderId="1" xfId="15" applyFont="true" applyFill="true" applyBorder="true" applyAlignment="true">
      <alignment horizontal="center" vertical="center" wrapText="true"/>
    </xf>
    <xf numFmtId="177" fontId="22" fillId="0" borderId="1" xfId="15" applyNumberFormat="true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20" fillId="0" borderId="1" xfId="0" applyNumberFormat="true" applyFont="true" applyFill="true" applyBorder="true" applyAlignment="true">
      <alignment horizontal="center" vertical="center" wrapText="true"/>
    </xf>
    <xf numFmtId="183" fontId="20" fillId="0" borderId="1" xfId="0" applyNumberFormat="true" applyFont="true" applyFill="true" applyBorder="true" applyAlignment="true">
      <alignment horizontal="center" vertical="center" wrapText="true"/>
    </xf>
    <xf numFmtId="184" fontId="19" fillId="0" borderId="0" xfId="15" applyNumberFormat="true" applyFont="true" applyFill="true" applyBorder="true" applyAlignment="true">
      <alignment horizontal="center" vertical="center" wrapText="true"/>
    </xf>
    <xf numFmtId="184" fontId="22" fillId="0" borderId="1" xfId="15" applyNumberFormat="true" applyFont="true" applyFill="true" applyBorder="true" applyAlignment="true">
      <alignment horizontal="center" vertical="center" wrapText="true"/>
    </xf>
    <xf numFmtId="176" fontId="20" fillId="0" borderId="1" xfId="0" applyNumberFormat="true" applyFont="true" applyFill="true" applyBorder="true" applyAlignment="true">
      <alignment horizontal="center" vertical="center" wrapText="true"/>
    </xf>
    <xf numFmtId="177" fontId="19" fillId="0" borderId="5" xfId="15" applyNumberFormat="true" applyFont="true" applyFill="true" applyBorder="true" applyAlignment="true">
      <alignment horizontal="center" vertical="center" wrapText="true"/>
    </xf>
    <xf numFmtId="0" fontId="19" fillId="0" borderId="0" xfId="15" applyFont="true" applyFill="true" applyAlignment="true">
      <alignment horizontal="center" vertical="center" wrapText="true"/>
    </xf>
    <xf numFmtId="177" fontId="20" fillId="0" borderId="1" xfId="0" applyNumberFormat="true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182" fontId="20" fillId="0" borderId="0" xfId="0" applyNumberFormat="true" applyFont="true" applyFill="true" applyAlignment="true">
      <alignment horizontal="center" vertical="center" wrapText="true"/>
    </xf>
    <xf numFmtId="0" fontId="20" fillId="0" borderId="2" xfId="0" applyFont="true" applyFill="true" applyBorder="true" applyAlignment="true">
      <alignment horizontal="center" vertical="center" wrapText="true"/>
    </xf>
    <xf numFmtId="0" fontId="20" fillId="0" borderId="4" xfId="0" applyFont="true" applyFill="true" applyBorder="true" applyAlignment="true">
      <alignment horizontal="center" vertical="center" wrapText="true"/>
    </xf>
    <xf numFmtId="10" fontId="19" fillId="0" borderId="0" xfId="11" applyNumberFormat="true" applyFont="true" applyFill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zoomScale="80" zoomScaleNormal="80" workbookViewId="0">
      <pane ySplit="1" topLeftCell="A26" activePane="bottomLeft" state="frozen"/>
      <selection/>
      <selection pane="bottomLeft" activeCell="A35" sqref="$A35:$XFD35"/>
    </sheetView>
  </sheetViews>
  <sheetFormatPr defaultColWidth="9" defaultRowHeight="13.5"/>
  <cols>
    <col min="1" max="1" width="5.25" style="164" customWidth="true"/>
    <col min="2" max="2" width="12.5083333333333" style="164" customWidth="true"/>
    <col min="3" max="3" width="20.375" style="164" customWidth="true"/>
    <col min="4" max="4" width="9" style="164"/>
    <col min="5" max="5" width="6.625" style="164" customWidth="true"/>
    <col min="6" max="6" width="11.5083333333333" style="164"/>
    <col min="7" max="7" width="10.25" style="166" customWidth="true"/>
    <col min="8" max="8" width="12" style="166" customWidth="true"/>
    <col min="9" max="10" width="11.5083333333333" style="164"/>
    <col min="11" max="11" width="12" style="164" customWidth="true"/>
    <col min="12" max="12" width="12" style="166" customWidth="true"/>
    <col min="13" max="13" width="11.375" style="166" customWidth="true"/>
    <col min="14" max="14" width="11.125" style="166" customWidth="true"/>
    <col min="15" max="15" width="12.375" style="166" customWidth="true"/>
    <col min="16" max="16" width="14.6583333333333" style="164" customWidth="true"/>
    <col min="17" max="17" width="13.1083333333333" style="164" customWidth="true"/>
    <col min="18" max="18" width="7" style="164" customWidth="true"/>
    <col min="19" max="19" width="11.125" style="164"/>
    <col min="20" max="16384" width="9" style="164"/>
  </cols>
  <sheetData>
    <row r="1" s="164" customFormat="true" ht="25" customHeight="true" spans="1:16">
      <c r="A1" s="167" t="s">
        <v>0</v>
      </c>
      <c r="B1" s="168"/>
      <c r="C1" s="168"/>
      <c r="D1" s="167"/>
      <c r="E1" s="167"/>
      <c r="F1" s="167"/>
      <c r="G1" s="168"/>
      <c r="H1" s="168"/>
      <c r="I1" s="167"/>
      <c r="J1" s="167"/>
      <c r="K1" s="167"/>
      <c r="L1" s="168"/>
      <c r="M1" s="168"/>
      <c r="N1" s="168"/>
      <c r="O1" s="168"/>
      <c r="P1" s="167"/>
    </row>
    <row r="2" s="164" customFormat="true" ht="18" customHeight="true" spans="1:18">
      <c r="A2" s="169" t="s">
        <v>1</v>
      </c>
      <c r="B2" s="170"/>
      <c r="C2" s="170"/>
      <c r="D2" s="169"/>
      <c r="E2" s="169"/>
      <c r="F2" s="169"/>
      <c r="G2" s="170"/>
      <c r="H2" s="170"/>
      <c r="I2" s="169"/>
      <c r="J2" s="169"/>
      <c r="K2" s="169"/>
      <c r="L2" s="170"/>
      <c r="M2" s="170"/>
      <c r="N2" s="170"/>
      <c r="O2" s="170"/>
      <c r="P2" s="169"/>
      <c r="Q2" s="169"/>
      <c r="R2" s="169"/>
    </row>
    <row r="3" s="164" customFormat="true" ht="15.75" customHeight="true" spans="1:16">
      <c r="A3" s="171"/>
      <c r="B3" s="172"/>
      <c r="C3" s="172"/>
      <c r="D3" s="171"/>
      <c r="E3" s="171"/>
      <c r="F3" s="171"/>
      <c r="G3" s="172"/>
      <c r="H3" s="172"/>
      <c r="I3" s="171"/>
      <c r="J3" s="171"/>
      <c r="K3" s="178"/>
      <c r="L3" s="172"/>
      <c r="M3" s="172"/>
      <c r="N3" s="181" t="s">
        <v>2</v>
      </c>
      <c r="O3" s="181"/>
      <c r="P3" s="182"/>
    </row>
    <row r="4" s="165" customFormat="true" ht="24" customHeight="true" spans="1:18">
      <c r="A4" s="173" t="s">
        <v>3</v>
      </c>
      <c r="B4" s="174" t="s">
        <v>4</v>
      </c>
      <c r="C4" s="174" t="s">
        <v>5</v>
      </c>
      <c r="D4" s="173" t="s">
        <v>6</v>
      </c>
      <c r="E4" s="173" t="s">
        <v>7</v>
      </c>
      <c r="F4" s="173" t="s">
        <v>8</v>
      </c>
      <c r="G4" s="174" t="s">
        <v>9</v>
      </c>
      <c r="H4" s="174" t="s">
        <v>10</v>
      </c>
      <c r="I4" s="173" t="s">
        <v>11</v>
      </c>
      <c r="J4" s="173" t="s">
        <v>12</v>
      </c>
      <c r="K4" s="179" t="s">
        <v>13</v>
      </c>
      <c r="L4" s="174" t="s">
        <v>14</v>
      </c>
      <c r="M4" s="174"/>
      <c r="N4" s="174"/>
      <c r="O4" s="174"/>
      <c r="P4" s="173" t="s">
        <v>15</v>
      </c>
      <c r="Q4" s="184" t="s">
        <v>16</v>
      </c>
      <c r="R4" s="184" t="s">
        <v>17</v>
      </c>
    </row>
    <row r="5" s="165" customFormat="true" ht="24" customHeight="true" spans="1:18">
      <c r="A5" s="173"/>
      <c r="B5" s="174"/>
      <c r="C5" s="174"/>
      <c r="D5" s="173"/>
      <c r="E5" s="173"/>
      <c r="F5" s="173"/>
      <c r="G5" s="174"/>
      <c r="H5" s="174"/>
      <c r="I5" s="173"/>
      <c r="J5" s="173"/>
      <c r="K5" s="179"/>
      <c r="L5" s="174" t="s">
        <v>18</v>
      </c>
      <c r="M5" s="174" t="s">
        <v>19</v>
      </c>
      <c r="N5" s="174" t="s">
        <v>20</v>
      </c>
      <c r="O5" s="174" t="s">
        <v>21</v>
      </c>
      <c r="P5" s="173"/>
      <c r="Q5" s="184"/>
      <c r="R5" s="184"/>
    </row>
    <row r="6" s="165" customFormat="true" ht="27" customHeight="true" spans="1:18">
      <c r="A6" s="175">
        <v>1</v>
      </c>
      <c r="B6" s="176" t="s">
        <v>22</v>
      </c>
      <c r="C6" s="176" t="s">
        <v>23</v>
      </c>
      <c r="D6" s="176" t="s">
        <v>24</v>
      </c>
      <c r="E6" s="176">
        <v>16</v>
      </c>
      <c r="F6" s="176">
        <v>178.69</v>
      </c>
      <c r="G6" s="176">
        <v>174222.75</v>
      </c>
      <c r="H6" s="177">
        <v>22648.96</v>
      </c>
      <c r="I6" s="180">
        <v>45017</v>
      </c>
      <c r="J6" s="180">
        <v>45291</v>
      </c>
      <c r="K6" s="176">
        <v>0</v>
      </c>
      <c r="L6" s="176">
        <v>6794.69</v>
      </c>
      <c r="M6" s="176">
        <v>6794.69</v>
      </c>
      <c r="N6" s="176">
        <v>9059.58</v>
      </c>
      <c r="O6" s="183">
        <f t="shared" ref="O6:O69" si="0">L6+M6+N6</f>
        <v>22648.96</v>
      </c>
      <c r="P6" s="175" t="s">
        <v>25</v>
      </c>
      <c r="Q6" s="176" t="s">
        <v>26</v>
      </c>
      <c r="R6" s="176" t="s">
        <v>27</v>
      </c>
    </row>
    <row r="7" s="165" customFormat="true" ht="27" customHeight="true" spans="1:19">
      <c r="A7" s="175">
        <v>2</v>
      </c>
      <c r="B7" s="176" t="s">
        <v>28</v>
      </c>
      <c r="C7" s="176" t="s">
        <v>23</v>
      </c>
      <c r="D7" s="176" t="s">
        <v>29</v>
      </c>
      <c r="E7" s="176">
        <v>8</v>
      </c>
      <c r="F7" s="176">
        <v>313</v>
      </c>
      <c r="G7" s="176">
        <v>305175</v>
      </c>
      <c r="H7" s="177">
        <v>39672.75</v>
      </c>
      <c r="I7" s="180">
        <v>45017</v>
      </c>
      <c r="J7" s="180">
        <v>45291</v>
      </c>
      <c r="K7" s="176">
        <v>3967.28</v>
      </c>
      <c r="L7" s="176">
        <v>11901.83</v>
      </c>
      <c r="M7" s="176">
        <v>11901.83</v>
      </c>
      <c r="N7" s="176">
        <v>11901.81</v>
      </c>
      <c r="O7" s="183">
        <f t="shared" si="0"/>
        <v>35705.47</v>
      </c>
      <c r="P7" s="175"/>
      <c r="Q7" s="176" t="s">
        <v>26</v>
      </c>
      <c r="R7" s="176" t="s">
        <v>27</v>
      </c>
      <c r="S7" s="185"/>
    </row>
    <row r="8" s="165" customFormat="true" ht="27" customHeight="true" spans="1:18">
      <c r="A8" s="175">
        <v>3</v>
      </c>
      <c r="B8" s="176" t="s">
        <v>30</v>
      </c>
      <c r="C8" s="176" t="s">
        <v>23</v>
      </c>
      <c r="D8" s="176" t="s">
        <v>31</v>
      </c>
      <c r="E8" s="176">
        <v>9</v>
      </c>
      <c r="F8" s="176">
        <v>265</v>
      </c>
      <c r="G8" s="176">
        <v>258375</v>
      </c>
      <c r="H8" s="177">
        <v>33588.75</v>
      </c>
      <c r="I8" s="180">
        <v>45017</v>
      </c>
      <c r="J8" s="180">
        <v>45291</v>
      </c>
      <c r="K8" s="176">
        <v>3358.88</v>
      </c>
      <c r="L8" s="176">
        <v>10076.63</v>
      </c>
      <c r="M8" s="176">
        <v>10076.63</v>
      </c>
      <c r="N8" s="176">
        <v>10076.61</v>
      </c>
      <c r="O8" s="183">
        <f t="shared" si="0"/>
        <v>30229.87</v>
      </c>
      <c r="P8" s="175"/>
      <c r="Q8" s="176" t="s">
        <v>32</v>
      </c>
      <c r="R8" s="176" t="s">
        <v>27</v>
      </c>
    </row>
    <row r="9" s="165" customFormat="true" ht="27" customHeight="true" spans="1:18">
      <c r="A9" s="175">
        <v>4</v>
      </c>
      <c r="B9" s="176" t="s">
        <v>33</v>
      </c>
      <c r="C9" s="176" t="s">
        <v>23</v>
      </c>
      <c r="D9" s="176" t="s">
        <v>34</v>
      </c>
      <c r="E9" s="176">
        <v>29</v>
      </c>
      <c r="F9" s="176">
        <v>800.68</v>
      </c>
      <c r="G9" s="176">
        <v>780663</v>
      </c>
      <c r="H9" s="177">
        <v>101486.19</v>
      </c>
      <c r="I9" s="180">
        <v>45017</v>
      </c>
      <c r="J9" s="180">
        <v>45291</v>
      </c>
      <c r="K9" s="176">
        <v>0</v>
      </c>
      <c r="L9" s="176">
        <v>30445.86</v>
      </c>
      <c r="M9" s="176">
        <v>30445.86</v>
      </c>
      <c r="N9" s="176">
        <v>40594.47</v>
      </c>
      <c r="O9" s="183">
        <f t="shared" si="0"/>
        <v>101486.19</v>
      </c>
      <c r="P9" s="175" t="s">
        <v>25</v>
      </c>
      <c r="Q9" s="176" t="s">
        <v>35</v>
      </c>
      <c r="R9" s="176" t="s">
        <v>27</v>
      </c>
    </row>
    <row r="10" s="165" customFormat="true" ht="27" customHeight="true" spans="1:18">
      <c r="A10" s="175">
        <v>5</v>
      </c>
      <c r="B10" s="176" t="s">
        <v>36</v>
      </c>
      <c r="C10" s="176" t="s">
        <v>23</v>
      </c>
      <c r="D10" s="176" t="s">
        <v>37</v>
      </c>
      <c r="E10" s="176">
        <v>429</v>
      </c>
      <c r="F10" s="176">
        <v>35776</v>
      </c>
      <c r="G10" s="176">
        <v>34881600</v>
      </c>
      <c r="H10" s="177">
        <v>4534608</v>
      </c>
      <c r="I10" s="180">
        <v>45017</v>
      </c>
      <c r="J10" s="180">
        <v>45291</v>
      </c>
      <c r="K10" s="176">
        <v>453460.8</v>
      </c>
      <c r="L10" s="176">
        <v>1360382.4</v>
      </c>
      <c r="M10" s="176">
        <v>1360382.4</v>
      </c>
      <c r="N10" s="176">
        <v>1360382.4</v>
      </c>
      <c r="O10" s="183">
        <f t="shared" si="0"/>
        <v>4081147.2</v>
      </c>
      <c r="P10" s="175"/>
      <c r="Q10" s="176" t="s">
        <v>35</v>
      </c>
      <c r="R10" s="176" t="s">
        <v>27</v>
      </c>
    </row>
    <row r="11" s="165" customFormat="true" ht="27" customHeight="true" spans="1:18">
      <c r="A11" s="175">
        <v>6</v>
      </c>
      <c r="B11" s="176" t="s">
        <v>38</v>
      </c>
      <c r="C11" s="176" t="s">
        <v>23</v>
      </c>
      <c r="D11" s="176" t="s">
        <v>39</v>
      </c>
      <c r="E11" s="176">
        <v>196</v>
      </c>
      <c r="F11" s="176">
        <v>12475.18</v>
      </c>
      <c r="G11" s="176">
        <v>12163300.5</v>
      </c>
      <c r="H11" s="177">
        <v>1581229.07</v>
      </c>
      <c r="I11" s="180">
        <v>45017</v>
      </c>
      <c r="J11" s="180">
        <v>45291</v>
      </c>
      <c r="K11" s="176">
        <v>158122.91</v>
      </c>
      <c r="L11" s="176">
        <v>474368.72</v>
      </c>
      <c r="M11" s="176">
        <v>474368.72</v>
      </c>
      <c r="N11" s="176">
        <v>474368.72</v>
      </c>
      <c r="O11" s="183">
        <f t="shared" si="0"/>
        <v>1423106.16</v>
      </c>
      <c r="P11" s="175"/>
      <c r="Q11" s="176" t="s">
        <v>40</v>
      </c>
      <c r="R11" s="176" t="s">
        <v>27</v>
      </c>
    </row>
    <row r="12" s="165" customFormat="true" ht="41" customHeight="true" spans="1:18">
      <c r="A12" s="175">
        <v>7</v>
      </c>
      <c r="B12" s="176" t="s">
        <v>41</v>
      </c>
      <c r="C12" s="176" t="s">
        <v>23</v>
      </c>
      <c r="D12" s="176" t="s">
        <v>42</v>
      </c>
      <c r="E12" s="176">
        <v>4</v>
      </c>
      <c r="F12" s="176">
        <v>51.51</v>
      </c>
      <c r="G12" s="176">
        <v>49835.925</v>
      </c>
      <c r="H12" s="177">
        <v>6478.67</v>
      </c>
      <c r="I12" s="180">
        <v>45027</v>
      </c>
      <c r="J12" s="180">
        <v>45291</v>
      </c>
      <c r="K12" s="176">
        <v>0</v>
      </c>
      <c r="L12" s="176">
        <v>1943.6</v>
      </c>
      <c r="M12" s="176">
        <v>1943.6</v>
      </c>
      <c r="N12" s="176">
        <v>2591.47</v>
      </c>
      <c r="O12" s="183">
        <f t="shared" si="0"/>
        <v>6478.67</v>
      </c>
      <c r="P12" s="175" t="s">
        <v>25</v>
      </c>
      <c r="Q12" s="176" t="s">
        <v>43</v>
      </c>
      <c r="R12" s="176" t="s">
        <v>27</v>
      </c>
    </row>
    <row r="13" s="165" customFormat="true" ht="27" customHeight="true" spans="1:18">
      <c r="A13" s="175">
        <v>8</v>
      </c>
      <c r="B13" s="176" t="s">
        <v>44</v>
      </c>
      <c r="C13" s="176" t="s">
        <v>23</v>
      </c>
      <c r="D13" s="176" t="s">
        <v>45</v>
      </c>
      <c r="E13" s="176">
        <v>66</v>
      </c>
      <c r="F13" s="176">
        <v>1390.14</v>
      </c>
      <c r="G13" s="176">
        <v>1344960.45</v>
      </c>
      <c r="H13" s="177">
        <v>174844.86</v>
      </c>
      <c r="I13" s="180">
        <v>45027</v>
      </c>
      <c r="J13" s="180">
        <v>45291</v>
      </c>
      <c r="K13" s="176">
        <v>0</v>
      </c>
      <c r="L13" s="176">
        <v>52453.46</v>
      </c>
      <c r="M13" s="176">
        <v>52453.46</v>
      </c>
      <c r="N13" s="176">
        <v>69937.94</v>
      </c>
      <c r="O13" s="183">
        <f t="shared" si="0"/>
        <v>174844.86</v>
      </c>
      <c r="P13" s="175" t="s">
        <v>25</v>
      </c>
      <c r="Q13" s="176" t="s">
        <v>40</v>
      </c>
      <c r="R13" s="176" t="s">
        <v>27</v>
      </c>
    </row>
    <row r="14" s="165" customFormat="true" ht="27" customHeight="true" spans="1:18">
      <c r="A14" s="175">
        <v>9</v>
      </c>
      <c r="B14" s="176" t="s">
        <v>46</v>
      </c>
      <c r="C14" s="176" t="s">
        <v>23</v>
      </c>
      <c r="D14" s="176" t="s">
        <v>47</v>
      </c>
      <c r="E14" s="176">
        <v>35</v>
      </c>
      <c r="F14" s="176">
        <v>422.11</v>
      </c>
      <c r="G14" s="176">
        <v>408391.425</v>
      </c>
      <c r="H14" s="177">
        <v>53090.89</v>
      </c>
      <c r="I14" s="180">
        <v>45027</v>
      </c>
      <c r="J14" s="180">
        <v>45291</v>
      </c>
      <c r="K14" s="176">
        <v>0</v>
      </c>
      <c r="L14" s="176">
        <v>15927.27</v>
      </c>
      <c r="M14" s="176">
        <v>15927.27</v>
      </c>
      <c r="N14" s="176">
        <v>21236.35</v>
      </c>
      <c r="O14" s="183">
        <f t="shared" si="0"/>
        <v>53090.89</v>
      </c>
      <c r="P14" s="175" t="s">
        <v>25</v>
      </c>
      <c r="Q14" s="176" t="s">
        <v>32</v>
      </c>
      <c r="R14" s="176" t="s">
        <v>27</v>
      </c>
    </row>
    <row r="15" s="165" customFormat="true" ht="27" customHeight="true" spans="1:18">
      <c r="A15" s="175">
        <v>10</v>
      </c>
      <c r="B15" s="175" t="s">
        <v>48</v>
      </c>
      <c r="C15" s="175" t="s">
        <v>23</v>
      </c>
      <c r="D15" s="175" t="s">
        <v>49</v>
      </c>
      <c r="E15" s="175">
        <v>2</v>
      </c>
      <c r="F15" s="175">
        <v>33.33</v>
      </c>
      <c r="G15" s="175">
        <v>31996.8</v>
      </c>
      <c r="H15" s="177">
        <v>4159.58</v>
      </c>
      <c r="I15" s="180">
        <v>45037</v>
      </c>
      <c r="J15" s="180">
        <v>45291</v>
      </c>
      <c r="K15" s="175">
        <v>0</v>
      </c>
      <c r="L15" s="175">
        <v>1247.87</v>
      </c>
      <c r="M15" s="175">
        <v>1247.87</v>
      </c>
      <c r="N15" s="175">
        <v>1663.84</v>
      </c>
      <c r="O15" s="183">
        <f t="shared" si="0"/>
        <v>4159.58</v>
      </c>
      <c r="P15" s="175" t="s">
        <v>25</v>
      </c>
      <c r="Q15" s="175" t="s">
        <v>50</v>
      </c>
      <c r="R15" s="176" t="s">
        <v>27</v>
      </c>
    </row>
    <row r="16" s="165" customFormat="true" ht="27" customHeight="true" spans="1:18">
      <c r="A16" s="175">
        <v>11</v>
      </c>
      <c r="B16" s="176" t="s">
        <v>51</v>
      </c>
      <c r="C16" s="176" t="s">
        <v>23</v>
      </c>
      <c r="D16" s="176" t="s">
        <v>52</v>
      </c>
      <c r="E16" s="176">
        <v>18</v>
      </c>
      <c r="F16" s="176">
        <v>759</v>
      </c>
      <c r="G16" s="176">
        <v>728640</v>
      </c>
      <c r="H16" s="177">
        <v>94723.2</v>
      </c>
      <c r="I16" s="180">
        <v>45037</v>
      </c>
      <c r="J16" s="180">
        <v>45291</v>
      </c>
      <c r="K16" s="176">
        <v>9472.32</v>
      </c>
      <c r="L16" s="176">
        <v>28416.96</v>
      </c>
      <c r="M16" s="176">
        <v>28416.96</v>
      </c>
      <c r="N16" s="176">
        <v>28416.96</v>
      </c>
      <c r="O16" s="183">
        <f t="shared" si="0"/>
        <v>85250.88</v>
      </c>
      <c r="P16" s="175"/>
      <c r="Q16" s="176" t="s">
        <v>53</v>
      </c>
      <c r="R16" s="176" t="s">
        <v>27</v>
      </c>
    </row>
    <row r="17" s="165" customFormat="true" ht="27" customHeight="true" spans="1:18">
      <c r="A17" s="175">
        <v>12</v>
      </c>
      <c r="B17" s="176" t="s">
        <v>54</v>
      </c>
      <c r="C17" s="176" t="s">
        <v>23</v>
      </c>
      <c r="D17" s="176" t="s">
        <v>55</v>
      </c>
      <c r="E17" s="176">
        <v>24</v>
      </c>
      <c r="F17" s="176">
        <v>258.58</v>
      </c>
      <c r="G17" s="176">
        <v>248236.8</v>
      </c>
      <c r="H17" s="177">
        <v>32270.78</v>
      </c>
      <c r="I17" s="180">
        <v>45037</v>
      </c>
      <c r="J17" s="180">
        <v>45291</v>
      </c>
      <c r="K17" s="176">
        <v>0</v>
      </c>
      <c r="L17" s="176">
        <v>9681.23</v>
      </c>
      <c r="M17" s="176">
        <v>9681.23</v>
      </c>
      <c r="N17" s="176">
        <v>12908.32</v>
      </c>
      <c r="O17" s="183">
        <f t="shared" si="0"/>
        <v>32270.78</v>
      </c>
      <c r="P17" s="175" t="s">
        <v>25</v>
      </c>
      <c r="Q17" s="176" t="s">
        <v>56</v>
      </c>
      <c r="R17" s="176" t="s">
        <v>27</v>
      </c>
    </row>
    <row r="18" s="165" customFormat="true" ht="27" customHeight="true" spans="1:18">
      <c r="A18" s="175">
        <v>13</v>
      </c>
      <c r="B18" s="176" t="s">
        <v>57</v>
      </c>
      <c r="C18" s="176" t="s">
        <v>23</v>
      </c>
      <c r="D18" s="176" t="s">
        <v>58</v>
      </c>
      <c r="E18" s="176">
        <v>33</v>
      </c>
      <c r="F18" s="176">
        <v>530.17</v>
      </c>
      <c r="G18" s="176">
        <v>508963.2</v>
      </c>
      <c r="H18" s="177">
        <v>66165.22</v>
      </c>
      <c r="I18" s="180">
        <v>45037</v>
      </c>
      <c r="J18" s="180">
        <v>45291</v>
      </c>
      <c r="K18" s="176">
        <v>0</v>
      </c>
      <c r="L18" s="176">
        <v>19849.57</v>
      </c>
      <c r="M18" s="176">
        <v>19849.57</v>
      </c>
      <c r="N18" s="176">
        <v>26466.08</v>
      </c>
      <c r="O18" s="183">
        <f t="shared" si="0"/>
        <v>66165.22</v>
      </c>
      <c r="P18" s="175" t="s">
        <v>25</v>
      </c>
      <c r="Q18" s="176" t="s">
        <v>59</v>
      </c>
      <c r="R18" s="176" t="s">
        <v>27</v>
      </c>
    </row>
    <row r="19" s="165" customFormat="true" ht="27" customHeight="true" spans="1:18">
      <c r="A19" s="175">
        <v>14</v>
      </c>
      <c r="B19" s="176" t="s">
        <v>60</v>
      </c>
      <c r="C19" s="176" t="s">
        <v>23</v>
      </c>
      <c r="D19" s="176" t="s">
        <v>61</v>
      </c>
      <c r="E19" s="176">
        <v>44</v>
      </c>
      <c r="F19" s="176">
        <v>708.96</v>
      </c>
      <c r="G19" s="176">
        <v>680601.6</v>
      </c>
      <c r="H19" s="177">
        <v>88478.21</v>
      </c>
      <c r="I19" s="180">
        <v>45037</v>
      </c>
      <c r="J19" s="180">
        <v>45291</v>
      </c>
      <c r="K19" s="176">
        <v>0</v>
      </c>
      <c r="L19" s="176">
        <v>26543.46</v>
      </c>
      <c r="M19" s="176">
        <v>26543.46</v>
      </c>
      <c r="N19" s="176">
        <v>35391.29</v>
      </c>
      <c r="O19" s="183">
        <f t="shared" si="0"/>
        <v>88478.21</v>
      </c>
      <c r="P19" s="175" t="s">
        <v>25</v>
      </c>
      <c r="Q19" s="176" t="s">
        <v>53</v>
      </c>
      <c r="R19" s="176" t="s">
        <v>27</v>
      </c>
    </row>
    <row r="20" s="165" customFormat="true" ht="27" customHeight="true" spans="1:18">
      <c r="A20" s="175">
        <v>15</v>
      </c>
      <c r="B20" s="176" t="s">
        <v>62</v>
      </c>
      <c r="C20" s="176" t="s">
        <v>23</v>
      </c>
      <c r="D20" s="176" t="s">
        <v>63</v>
      </c>
      <c r="E20" s="176">
        <v>41</v>
      </c>
      <c r="F20" s="176">
        <v>968.87</v>
      </c>
      <c r="G20" s="176">
        <v>930115.2</v>
      </c>
      <c r="H20" s="177">
        <v>120914.98</v>
      </c>
      <c r="I20" s="180">
        <v>45037</v>
      </c>
      <c r="J20" s="180">
        <v>45291</v>
      </c>
      <c r="K20" s="176">
        <v>0</v>
      </c>
      <c r="L20" s="176">
        <v>36274.49</v>
      </c>
      <c r="M20" s="176">
        <v>36274.49</v>
      </c>
      <c r="N20" s="176">
        <v>48366</v>
      </c>
      <c r="O20" s="183">
        <f t="shared" si="0"/>
        <v>120914.98</v>
      </c>
      <c r="P20" s="175" t="s">
        <v>25</v>
      </c>
      <c r="Q20" s="176" t="s">
        <v>64</v>
      </c>
      <c r="R20" s="176" t="s">
        <v>27</v>
      </c>
    </row>
    <row r="21" s="165" customFormat="true" ht="27" customHeight="true" spans="1:18">
      <c r="A21" s="175">
        <v>16</v>
      </c>
      <c r="B21" s="175" t="s">
        <v>65</v>
      </c>
      <c r="C21" s="175" t="s">
        <v>23</v>
      </c>
      <c r="D21" s="175" t="s">
        <v>66</v>
      </c>
      <c r="E21" s="175">
        <v>42</v>
      </c>
      <c r="F21" s="175">
        <v>2624</v>
      </c>
      <c r="G21" s="175">
        <v>2519040</v>
      </c>
      <c r="H21" s="177">
        <v>327475.2</v>
      </c>
      <c r="I21" s="180">
        <v>45037</v>
      </c>
      <c r="J21" s="180">
        <v>45291</v>
      </c>
      <c r="K21" s="175">
        <v>32747.52</v>
      </c>
      <c r="L21" s="175">
        <v>98242.56</v>
      </c>
      <c r="M21" s="175">
        <v>98242.56</v>
      </c>
      <c r="N21" s="175">
        <v>98242.56</v>
      </c>
      <c r="O21" s="183">
        <f t="shared" si="0"/>
        <v>294727.68</v>
      </c>
      <c r="P21" s="175"/>
      <c r="Q21" s="175" t="s">
        <v>64</v>
      </c>
      <c r="R21" s="176" t="s">
        <v>27</v>
      </c>
    </row>
    <row r="22" s="165" customFormat="true" ht="27" customHeight="true" spans="1:18">
      <c r="A22" s="175">
        <v>17</v>
      </c>
      <c r="B22" s="176" t="s">
        <v>67</v>
      </c>
      <c r="C22" s="176" t="s">
        <v>23</v>
      </c>
      <c r="D22" s="176" t="s">
        <v>68</v>
      </c>
      <c r="E22" s="176">
        <v>12</v>
      </c>
      <c r="F22" s="176">
        <v>637</v>
      </c>
      <c r="G22" s="176">
        <v>611520</v>
      </c>
      <c r="H22" s="177">
        <v>79497.6</v>
      </c>
      <c r="I22" s="180">
        <v>45037</v>
      </c>
      <c r="J22" s="180">
        <v>45291</v>
      </c>
      <c r="K22" s="176">
        <v>7949.76</v>
      </c>
      <c r="L22" s="176">
        <v>23849.28</v>
      </c>
      <c r="M22" s="176">
        <v>23849.28</v>
      </c>
      <c r="N22" s="176">
        <v>23849.28</v>
      </c>
      <c r="O22" s="183">
        <f t="shared" si="0"/>
        <v>71547.84</v>
      </c>
      <c r="P22" s="175"/>
      <c r="Q22" s="176" t="s">
        <v>40</v>
      </c>
      <c r="R22" s="176" t="s">
        <v>27</v>
      </c>
    </row>
    <row r="23" s="165" customFormat="true" ht="27" customHeight="true" spans="1:18">
      <c r="A23" s="175">
        <v>18</v>
      </c>
      <c r="B23" s="175" t="s">
        <v>69</v>
      </c>
      <c r="C23" s="175" t="s">
        <v>23</v>
      </c>
      <c r="D23" s="175" t="s">
        <v>70</v>
      </c>
      <c r="E23" s="175">
        <v>8</v>
      </c>
      <c r="F23" s="175">
        <v>315</v>
      </c>
      <c r="G23" s="175">
        <v>300037.5</v>
      </c>
      <c r="H23" s="177">
        <v>39004.88</v>
      </c>
      <c r="I23" s="180">
        <v>45047</v>
      </c>
      <c r="J23" s="180">
        <v>45291</v>
      </c>
      <c r="K23" s="175">
        <v>3900.49</v>
      </c>
      <c r="L23" s="175">
        <v>11701.46</v>
      </c>
      <c r="M23" s="175">
        <v>11701.46</v>
      </c>
      <c r="N23" s="175">
        <v>11701.47</v>
      </c>
      <c r="O23" s="183">
        <f t="shared" si="0"/>
        <v>35104.39</v>
      </c>
      <c r="P23" s="175"/>
      <c r="Q23" s="175" t="s">
        <v>53</v>
      </c>
      <c r="R23" s="176" t="s">
        <v>27</v>
      </c>
    </row>
    <row r="24" s="165" customFormat="true" ht="27" customHeight="true" spans="1:18">
      <c r="A24" s="175">
        <v>19</v>
      </c>
      <c r="B24" s="175" t="s">
        <v>71</v>
      </c>
      <c r="C24" s="175" t="s">
        <v>23</v>
      </c>
      <c r="D24" s="175" t="s">
        <v>72</v>
      </c>
      <c r="E24" s="175">
        <v>5</v>
      </c>
      <c r="F24" s="175">
        <v>185</v>
      </c>
      <c r="G24" s="175">
        <v>176212.5</v>
      </c>
      <c r="H24" s="177">
        <v>22907.63</v>
      </c>
      <c r="I24" s="180">
        <v>45047</v>
      </c>
      <c r="J24" s="180">
        <v>45291</v>
      </c>
      <c r="K24" s="175">
        <v>2290.76</v>
      </c>
      <c r="L24" s="175">
        <v>6872.29</v>
      </c>
      <c r="M24" s="175">
        <v>6872.29</v>
      </c>
      <c r="N24" s="175">
        <v>6872.29</v>
      </c>
      <c r="O24" s="183">
        <f t="shared" si="0"/>
        <v>20616.87</v>
      </c>
      <c r="P24" s="175"/>
      <c r="Q24" s="175" t="s">
        <v>73</v>
      </c>
      <c r="R24" s="176" t="s">
        <v>27</v>
      </c>
    </row>
    <row r="25" s="165" customFormat="true" ht="27" customHeight="true" spans="1:18">
      <c r="A25" s="175">
        <v>20</v>
      </c>
      <c r="B25" s="176" t="s">
        <v>74</v>
      </c>
      <c r="C25" s="176" t="s">
        <v>23</v>
      </c>
      <c r="D25" s="176" t="s">
        <v>75</v>
      </c>
      <c r="E25" s="176">
        <v>5</v>
      </c>
      <c r="F25" s="176">
        <v>245</v>
      </c>
      <c r="G25" s="176">
        <v>233362.5</v>
      </c>
      <c r="H25" s="177">
        <v>30337.13</v>
      </c>
      <c r="I25" s="180">
        <v>45047</v>
      </c>
      <c r="J25" s="180">
        <v>45291</v>
      </c>
      <c r="K25" s="176">
        <v>3033.71</v>
      </c>
      <c r="L25" s="176">
        <v>9101.14</v>
      </c>
      <c r="M25" s="176">
        <v>9101.14</v>
      </c>
      <c r="N25" s="176">
        <v>9101.14</v>
      </c>
      <c r="O25" s="183">
        <f t="shared" si="0"/>
        <v>27303.42</v>
      </c>
      <c r="P25" s="175"/>
      <c r="Q25" s="176" t="s">
        <v>76</v>
      </c>
      <c r="R25" s="176" t="s">
        <v>27</v>
      </c>
    </row>
    <row r="26" s="165" customFormat="true" ht="27" customHeight="true" spans="1:18">
      <c r="A26" s="175">
        <v>21</v>
      </c>
      <c r="B26" s="175" t="s">
        <v>77</v>
      </c>
      <c r="C26" s="175" t="s">
        <v>23</v>
      </c>
      <c r="D26" s="175" t="s">
        <v>78</v>
      </c>
      <c r="E26" s="175">
        <v>41</v>
      </c>
      <c r="F26" s="175">
        <v>3787</v>
      </c>
      <c r="G26" s="175">
        <v>3607117.5</v>
      </c>
      <c r="H26" s="177">
        <v>468925.28</v>
      </c>
      <c r="I26" s="180">
        <v>45047</v>
      </c>
      <c r="J26" s="180">
        <v>45291</v>
      </c>
      <c r="K26" s="175">
        <v>46892.53</v>
      </c>
      <c r="L26" s="175">
        <v>140677.58</v>
      </c>
      <c r="M26" s="175">
        <v>140677.58</v>
      </c>
      <c r="N26" s="175">
        <v>140677.59</v>
      </c>
      <c r="O26" s="183">
        <f t="shared" si="0"/>
        <v>422032.75</v>
      </c>
      <c r="P26" s="175"/>
      <c r="Q26" s="175" t="s">
        <v>79</v>
      </c>
      <c r="R26" s="176" t="s">
        <v>27</v>
      </c>
    </row>
    <row r="27" s="165" customFormat="true" ht="27" customHeight="true" spans="1:18">
      <c r="A27" s="175">
        <v>22</v>
      </c>
      <c r="B27" s="176" t="s">
        <v>80</v>
      </c>
      <c r="C27" s="176" t="s">
        <v>23</v>
      </c>
      <c r="D27" s="176" t="s">
        <v>81</v>
      </c>
      <c r="E27" s="176">
        <v>17</v>
      </c>
      <c r="F27" s="176">
        <v>661</v>
      </c>
      <c r="G27" s="176">
        <v>629602.5</v>
      </c>
      <c r="H27" s="177">
        <v>81848.33</v>
      </c>
      <c r="I27" s="180">
        <v>45047</v>
      </c>
      <c r="J27" s="180">
        <v>45291</v>
      </c>
      <c r="K27" s="176">
        <v>8184.83</v>
      </c>
      <c r="L27" s="176">
        <v>24554.5</v>
      </c>
      <c r="M27" s="176">
        <v>24554.5</v>
      </c>
      <c r="N27" s="176">
        <v>24554.5</v>
      </c>
      <c r="O27" s="183">
        <f t="shared" si="0"/>
        <v>73663.5</v>
      </c>
      <c r="P27" s="175"/>
      <c r="Q27" s="176" t="s">
        <v>82</v>
      </c>
      <c r="R27" s="176" t="s">
        <v>27</v>
      </c>
    </row>
    <row r="28" s="165" customFormat="true" ht="27" customHeight="true" spans="1:18">
      <c r="A28" s="175">
        <v>23</v>
      </c>
      <c r="B28" s="176" t="s">
        <v>83</v>
      </c>
      <c r="C28" s="176" t="s">
        <v>23</v>
      </c>
      <c r="D28" s="176" t="s">
        <v>84</v>
      </c>
      <c r="E28" s="176">
        <v>5</v>
      </c>
      <c r="F28" s="176">
        <v>310</v>
      </c>
      <c r="G28" s="176">
        <v>276768</v>
      </c>
      <c r="H28" s="177">
        <v>35979.84</v>
      </c>
      <c r="I28" s="180">
        <v>45066</v>
      </c>
      <c r="J28" s="180">
        <v>45291</v>
      </c>
      <c r="K28" s="176">
        <v>3597.98</v>
      </c>
      <c r="L28" s="176">
        <v>10793.95</v>
      </c>
      <c r="M28" s="176">
        <v>10793.95</v>
      </c>
      <c r="N28" s="176">
        <v>10793.96</v>
      </c>
      <c r="O28" s="183">
        <f t="shared" si="0"/>
        <v>32381.86</v>
      </c>
      <c r="P28" s="175"/>
      <c r="Q28" s="176" t="s">
        <v>35</v>
      </c>
      <c r="R28" s="176" t="s">
        <v>27</v>
      </c>
    </row>
    <row r="29" s="165" customFormat="true" ht="27" customHeight="true" spans="1:18">
      <c r="A29" s="175">
        <v>24</v>
      </c>
      <c r="B29" s="176" t="s">
        <v>85</v>
      </c>
      <c r="C29" s="176" t="s">
        <v>23</v>
      </c>
      <c r="D29" s="176" t="s">
        <v>86</v>
      </c>
      <c r="E29" s="176">
        <v>3</v>
      </c>
      <c r="F29" s="176">
        <v>221</v>
      </c>
      <c r="G29" s="176">
        <v>197308.8</v>
      </c>
      <c r="H29" s="177">
        <v>25650.14</v>
      </c>
      <c r="I29" s="180">
        <v>45066</v>
      </c>
      <c r="J29" s="180">
        <v>45291</v>
      </c>
      <c r="K29" s="176">
        <v>2565.01</v>
      </c>
      <c r="L29" s="176">
        <v>7695.04</v>
      </c>
      <c r="M29" s="176">
        <v>7695.04</v>
      </c>
      <c r="N29" s="176">
        <v>7695.05</v>
      </c>
      <c r="O29" s="183">
        <f t="shared" si="0"/>
        <v>23085.13</v>
      </c>
      <c r="P29" s="175"/>
      <c r="Q29" s="176" t="s">
        <v>40</v>
      </c>
      <c r="R29" s="176" t="s">
        <v>27</v>
      </c>
    </row>
    <row r="30" s="165" customFormat="true" ht="27" customHeight="true" spans="1:18">
      <c r="A30" s="175">
        <v>25</v>
      </c>
      <c r="B30" s="175" t="s">
        <v>87</v>
      </c>
      <c r="C30" s="175" t="s">
        <v>23</v>
      </c>
      <c r="D30" s="175" t="s">
        <v>88</v>
      </c>
      <c r="E30" s="175">
        <v>28</v>
      </c>
      <c r="F30" s="175">
        <v>1660</v>
      </c>
      <c r="G30" s="175">
        <v>1482048</v>
      </c>
      <c r="H30" s="177">
        <v>192666.24</v>
      </c>
      <c r="I30" s="180">
        <v>45066</v>
      </c>
      <c r="J30" s="180">
        <v>45291</v>
      </c>
      <c r="K30" s="175">
        <v>19266.62</v>
      </c>
      <c r="L30" s="175">
        <v>57799.87</v>
      </c>
      <c r="M30" s="175">
        <v>57799.87</v>
      </c>
      <c r="N30" s="175">
        <v>57799.88</v>
      </c>
      <c r="O30" s="183">
        <f t="shared" si="0"/>
        <v>173399.62</v>
      </c>
      <c r="P30" s="175"/>
      <c r="Q30" s="175" t="s">
        <v>64</v>
      </c>
      <c r="R30" s="176" t="s">
        <v>27</v>
      </c>
    </row>
    <row r="31" s="165" customFormat="true" ht="27" customHeight="true" spans="1:18">
      <c r="A31" s="175">
        <v>26</v>
      </c>
      <c r="B31" s="175" t="s">
        <v>89</v>
      </c>
      <c r="C31" s="175" t="s">
        <v>23</v>
      </c>
      <c r="D31" s="175" t="s">
        <v>90</v>
      </c>
      <c r="E31" s="175">
        <v>10</v>
      </c>
      <c r="F31" s="175">
        <v>607</v>
      </c>
      <c r="G31" s="175">
        <v>518985</v>
      </c>
      <c r="H31" s="177">
        <v>67468.05</v>
      </c>
      <c r="I31" s="180">
        <v>45078</v>
      </c>
      <c r="J31" s="180">
        <v>45291</v>
      </c>
      <c r="K31" s="175">
        <v>6746.81</v>
      </c>
      <c r="L31" s="175">
        <v>20240.42</v>
      </c>
      <c r="M31" s="175">
        <v>20240.42</v>
      </c>
      <c r="N31" s="175">
        <v>20240.4</v>
      </c>
      <c r="O31" s="183">
        <f t="shared" si="0"/>
        <v>60721.24</v>
      </c>
      <c r="P31" s="175"/>
      <c r="Q31" s="175" t="s">
        <v>91</v>
      </c>
      <c r="R31" s="176" t="s">
        <v>27</v>
      </c>
    </row>
    <row r="32" s="165" customFormat="true" ht="27" customHeight="true" spans="1:18">
      <c r="A32" s="175">
        <v>27</v>
      </c>
      <c r="B32" s="176" t="s">
        <v>92</v>
      </c>
      <c r="C32" s="176" t="s">
        <v>93</v>
      </c>
      <c r="D32" s="176" t="s">
        <v>94</v>
      </c>
      <c r="E32" s="176">
        <v>1</v>
      </c>
      <c r="F32" s="176">
        <v>75</v>
      </c>
      <c r="G32" s="176">
        <v>412500</v>
      </c>
      <c r="H32" s="177">
        <v>85800</v>
      </c>
      <c r="I32" s="180">
        <v>45077</v>
      </c>
      <c r="J32" s="180">
        <v>45382</v>
      </c>
      <c r="K32" s="176">
        <v>15015</v>
      </c>
      <c r="L32" s="176">
        <v>25740</v>
      </c>
      <c r="M32" s="176">
        <v>12870</v>
      </c>
      <c r="N32" s="176">
        <v>32175</v>
      </c>
      <c r="O32" s="183">
        <f t="shared" si="0"/>
        <v>70785</v>
      </c>
      <c r="P32" s="175"/>
      <c r="Q32" s="176" t="s">
        <v>95</v>
      </c>
      <c r="R32" s="176" t="s">
        <v>27</v>
      </c>
    </row>
    <row r="33" s="165" customFormat="true" ht="27" customHeight="true" spans="1:18">
      <c r="A33" s="175">
        <v>28</v>
      </c>
      <c r="B33" s="175" t="s">
        <v>96</v>
      </c>
      <c r="C33" s="175" t="s">
        <v>93</v>
      </c>
      <c r="D33" s="175" t="s">
        <v>97</v>
      </c>
      <c r="E33" s="175">
        <v>1</v>
      </c>
      <c r="F33" s="175">
        <v>10</v>
      </c>
      <c r="G33" s="175">
        <v>55000</v>
      </c>
      <c r="H33" s="177">
        <v>11440</v>
      </c>
      <c r="I33" s="180">
        <v>45077</v>
      </c>
      <c r="J33" s="180">
        <v>45351</v>
      </c>
      <c r="K33" s="175">
        <v>2002</v>
      </c>
      <c r="L33" s="175">
        <v>3432</v>
      </c>
      <c r="M33" s="175">
        <v>1716</v>
      </c>
      <c r="N33" s="175">
        <v>4290</v>
      </c>
      <c r="O33" s="183">
        <f t="shared" si="0"/>
        <v>9438</v>
      </c>
      <c r="P33" s="175"/>
      <c r="Q33" s="175" t="s">
        <v>98</v>
      </c>
      <c r="R33" s="175" t="s">
        <v>99</v>
      </c>
    </row>
    <row r="34" s="165" customFormat="true" ht="27" customHeight="true" spans="1:18">
      <c r="A34" s="175">
        <v>29</v>
      </c>
      <c r="B34" s="176" t="s">
        <v>100</v>
      </c>
      <c r="C34" s="176" t="s">
        <v>93</v>
      </c>
      <c r="D34" s="176" t="s">
        <v>101</v>
      </c>
      <c r="E34" s="176">
        <v>1</v>
      </c>
      <c r="F34" s="176">
        <v>12</v>
      </c>
      <c r="G34" s="176">
        <v>66000</v>
      </c>
      <c r="H34" s="177">
        <v>12672</v>
      </c>
      <c r="I34" s="180">
        <v>45091</v>
      </c>
      <c r="J34" s="180">
        <v>45433</v>
      </c>
      <c r="K34" s="176">
        <v>2217.6</v>
      </c>
      <c r="L34" s="176">
        <v>3801.6</v>
      </c>
      <c r="M34" s="176">
        <v>1900.8</v>
      </c>
      <c r="N34" s="176">
        <v>4752</v>
      </c>
      <c r="O34" s="183">
        <f t="shared" si="0"/>
        <v>10454.4</v>
      </c>
      <c r="P34" s="175"/>
      <c r="Q34" s="176" t="s">
        <v>102</v>
      </c>
      <c r="R34" s="175" t="s">
        <v>99</v>
      </c>
    </row>
    <row r="35" s="165" customFormat="true" ht="27" customHeight="true" spans="1:18">
      <c r="A35" s="175">
        <v>30</v>
      </c>
      <c r="B35" s="176" t="s">
        <v>103</v>
      </c>
      <c r="C35" s="176" t="s">
        <v>93</v>
      </c>
      <c r="D35" s="176" t="s">
        <v>101</v>
      </c>
      <c r="E35" s="176">
        <v>1</v>
      </c>
      <c r="F35" s="176">
        <v>3</v>
      </c>
      <c r="G35" s="176">
        <v>16500</v>
      </c>
      <c r="H35" s="177">
        <v>3432</v>
      </c>
      <c r="I35" s="180">
        <v>45091</v>
      </c>
      <c r="J35" s="180">
        <v>45412</v>
      </c>
      <c r="K35" s="176">
        <v>600.6</v>
      </c>
      <c r="L35" s="176">
        <v>1029.6</v>
      </c>
      <c r="M35" s="176">
        <v>514.8</v>
      </c>
      <c r="N35" s="176">
        <v>1287</v>
      </c>
      <c r="O35" s="183">
        <f t="shared" si="0"/>
        <v>2831.4</v>
      </c>
      <c r="P35" s="175"/>
      <c r="Q35" s="176" t="s">
        <v>102</v>
      </c>
      <c r="R35" s="175" t="s">
        <v>99</v>
      </c>
    </row>
    <row r="36" s="165" customFormat="true" ht="27" customHeight="true" spans="1:18">
      <c r="A36" s="175">
        <v>31</v>
      </c>
      <c r="B36" s="175" t="s">
        <v>104</v>
      </c>
      <c r="C36" s="175" t="s">
        <v>93</v>
      </c>
      <c r="D36" s="175" t="s">
        <v>105</v>
      </c>
      <c r="E36" s="175">
        <v>1</v>
      </c>
      <c r="F36" s="175">
        <v>13</v>
      </c>
      <c r="G36" s="175">
        <v>46800</v>
      </c>
      <c r="H36" s="177">
        <v>8236.8</v>
      </c>
      <c r="I36" s="180">
        <v>45093</v>
      </c>
      <c r="J36" s="180">
        <v>45397</v>
      </c>
      <c r="K36" s="175">
        <v>1441.44</v>
      </c>
      <c r="L36" s="175">
        <v>2471.04</v>
      </c>
      <c r="M36" s="175">
        <v>1235.52</v>
      </c>
      <c r="N36" s="175">
        <v>3088.8</v>
      </c>
      <c r="O36" s="183">
        <f t="shared" si="0"/>
        <v>6795.36</v>
      </c>
      <c r="P36" s="175"/>
      <c r="Q36" s="175" t="s">
        <v>106</v>
      </c>
      <c r="R36" s="175" t="s">
        <v>99</v>
      </c>
    </row>
    <row r="37" s="165" customFormat="true" ht="27" customHeight="true" spans="1:18">
      <c r="A37" s="175">
        <v>32</v>
      </c>
      <c r="B37" s="176" t="s">
        <v>107</v>
      </c>
      <c r="C37" s="176" t="s">
        <v>93</v>
      </c>
      <c r="D37" s="176" t="s">
        <v>108</v>
      </c>
      <c r="E37" s="176">
        <v>1</v>
      </c>
      <c r="F37" s="176">
        <v>12</v>
      </c>
      <c r="G37" s="176">
        <v>43200</v>
      </c>
      <c r="H37" s="177">
        <v>7603.2</v>
      </c>
      <c r="I37" s="180">
        <v>45093</v>
      </c>
      <c r="J37" s="180">
        <v>45412</v>
      </c>
      <c r="K37" s="176">
        <v>1330.56</v>
      </c>
      <c r="L37" s="176">
        <v>2280.96</v>
      </c>
      <c r="M37" s="176">
        <v>1140.48</v>
      </c>
      <c r="N37" s="176">
        <v>2851.2</v>
      </c>
      <c r="O37" s="183">
        <f t="shared" si="0"/>
        <v>6272.64</v>
      </c>
      <c r="P37" s="175"/>
      <c r="Q37" s="176" t="s">
        <v>109</v>
      </c>
      <c r="R37" s="175" t="s">
        <v>99</v>
      </c>
    </row>
    <row r="38" s="165" customFormat="true" ht="27" customHeight="true" spans="1:18">
      <c r="A38" s="175">
        <v>33</v>
      </c>
      <c r="B38" s="176" t="s">
        <v>110</v>
      </c>
      <c r="C38" s="176" t="s">
        <v>93</v>
      </c>
      <c r="D38" s="176" t="s">
        <v>111</v>
      </c>
      <c r="E38" s="176">
        <v>1</v>
      </c>
      <c r="F38" s="176">
        <v>7</v>
      </c>
      <c r="G38" s="176">
        <v>38500</v>
      </c>
      <c r="H38" s="177">
        <v>8008</v>
      </c>
      <c r="I38" s="180">
        <v>45095</v>
      </c>
      <c r="J38" s="180">
        <v>45260</v>
      </c>
      <c r="K38" s="176">
        <v>1401.4</v>
      </c>
      <c r="L38" s="176">
        <v>2402.4</v>
      </c>
      <c r="M38" s="176">
        <v>1201.2</v>
      </c>
      <c r="N38" s="176">
        <v>3003</v>
      </c>
      <c r="O38" s="183">
        <f t="shared" si="0"/>
        <v>6606.6</v>
      </c>
      <c r="P38" s="175"/>
      <c r="Q38" s="176" t="s">
        <v>112</v>
      </c>
      <c r="R38" s="176" t="s">
        <v>27</v>
      </c>
    </row>
    <row r="39" s="165" customFormat="true" ht="27" customHeight="true" spans="1:18">
      <c r="A39" s="175">
        <v>34</v>
      </c>
      <c r="B39" s="176" t="s">
        <v>113</v>
      </c>
      <c r="C39" s="176" t="s">
        <v>93</v>
      </c>
      <c r="D39" s="176" t="s">
        <v>114</v>
      </c>
      <c r="E39" s="176">
        <v>1</v>
      </c>
      <c r="F39" s="176">
        <v>18</v>
      </c>
      <c r="G39" s="176">
        <v>99000</v>
      </c>
      <c r="H39" s="177">
        <v>20592</v>
      </c>
      <c r="I39" s="180">
        <v>45097</v>
      </c>
      <c r="J39" s="180">
        <v>45432</v>
      </c>
      <c r="K39" s="176">
        <v>3603.6</v>
      </c>
      <c r="L39" s="176">
        <v>6177.6</v>
      </c>
      <c r="M39" s="176">
        <v>3088.8</v>
      </c>
      <c r="N39" s="176">
        <v>7722</v>
      </c>
      <c r="O39" s="183">
        <f t="shared" si="0"/>
        <v>16988.4</v>
      </c>
      <c r="P39" s="175"/>
      <c r="Q39" s="176" t="s">
        <v>115</v>
      </c>
      <c r="R39" s="175" t="s">
        <v>99</v>
      </c>
    </row>
    <row r="40" s="165" customFormat="true" ht="27" customHeight="true" spans="1:18">
      <c r="A40" s="175">
        <v>35</v>
      </c>
      <c r="B40" s="176" t="s">
        <v>116</v>
      </c>
      <c r="C40" s="176" t="s">
        <v>93</v>
      </c>
      <c r="D40" s="176" t="s">
        <v>117</v>
      </c>
      <c r="E40" s="176">
        <v>1</v>
      </c>
      <c r="F40" s="176">
        <v>9.9</v>
      </c>
      <c r="G40" s="176">
        <v>54450</v>
      </c>
      <c r="H40" s="177">
        <v>9583.2</v>
      </c>
      <c r="I40" s="180">
        <v>45097</v>
      </c>
      <c r="J40" s="180">
        <v>45412</v>
      </c>
      <c r="K40" s="176">
        <v>1677.06</v>
      </c>
      <c r="L40" s="176">
        <v>2874.96</v>
      </c>
      <c r="M40" s="176">
        <v>1437.48</v>
      </c>
      <c r="N40" s="176">
        <v>3593.7</v>
      </c>
      <c r="O40" s="183">
        <f t="shared" si="0"/>
        <v>7906.14</v>
      </c>
      <c r="P40" s="175"/>
      <c r="Q40" s="176" t="s">
        <v>118</v>
      </c>
      <c r="R40" s="175" t="s">
        <v>99</v>
      </c>
    </row>
    <row r="41" s="165" customFormat="true" ht="27" customHeight="true" spans="1:18">
      <c r="A41" s="175">
        <v>36</v>
      </c>
      <c r="B41" s="175" t="s">
        <v>119</v>
      </c>
      <c r="C41" s="175" t="s">
        <v>93</v>
      </c>
      <c r="D41" s="175" t="s">
        <v>120</v>
      </c>
      <c r="E41" s="175">
        <v>1</v>
      </c>
      <c r="F41" s="175">
        <v>13</v>
      </c>
      <c r="G41" s="175">
        <v>71500</v>
      </c>
      <c r="H41" s="177">
        <v>12584</v>
      </c>
      <c r="I41" s="180">
        <v>45097</v>
      </c>
      <c r="J41" s="180">
        <v>45443</v>
      </c>
      <c r="K41" s="175">
        <v>2202.2</v>
      </c>
      <c r="L41" s="175">
        <v>3775.2</v>
      </c>
      <c r="M41" s="175">
        <v>1887.6</v>
      </c>
      <c r="N41" s="175">
        <v>4719</v>
      </c>
      <c r="O41" s="183">
        <f t="shared" si="0"/>
        <v>10381.8</v>
      </c>
      <c r="P41" s="175"/>
      <c r="Q41" s="175" t="s">
        <v>121</v>
      </c>
      <c r="R41" s="175" t="s">
        <v>99</v>
      </c>
    </row>
    <row r="42" s="165" customFormat="true" ht="27" customHeight="true" spans="1:18">
      <c r="A42" s="175">
        <v>37</v>
      </c>
      <c r="B42" s="176" t="s">
        <v>122</v>
      </c>
      <c r="C42" s="176" t="s">
        <v>93</v>
      </c>
      <c r="D42" s="176" t="s">
        <v>123</v>
      </c>
      <c r="E42" s="176">
        <v>1</v>
      </c>
      <c r="F42" s="176">
        <v>6</v>
      </c>
      <c r="G42" s="176">
        <v>33000</v>
      </c>
      <c r="H42" s="177">
        <v>6864</v>
      </c>
      <c r="I42" s="180">
        <v>45097</v>
      </c>
      <c r="J42" s="180">
        <v>45412</v>
      </c>
      <c r="K42" s="176">
        <v>1201.2</v>
      </c>
      <c r="L42" s="176">
        <v>2059.2</v>
      </c>
      <c r="M42" s="176">
        <v>1029.6</v>
      </c>
      <c r="N42" s="176">
        <v>2574</v>
      </c>
      <c r="O42" s="183">
        <f t="shared" si="0"/>
        <v>5662.8</v>
      </c>
      <c r="P42" s="175"/>
      <c r="Q42" s="176" t="s">
        <v>124</v>
      </c>
      <c r="R42" s="175" t="s">
        <v>99</v>
      </c>
    </row>
    <row r="43" s="165" customFormat="true" ht="27" customHeight="true" spans="1:18">
      <c r="A43" s="175">
        <v>38</v>
      </c>
      <c r="B43" s="176" t="s">
        <v>125</v>
      </c>
      <c r="C43" s="176" t="s">
        <v>93</v>
      </c>
      <c r="D43" s="176" t="s">
        <v>126</v>
      </c>
      <c r="E43" s="176">
        <v>1</v>
      </c>
      <c r="F43" s="176">
        <v>10</v>
      </c>
      <c r="G43" s="176">
        <v>55000</v>
      </c>
      <c r="H43" s="177">
        <v>10560</v>
      </c>
      <c r="I43" s="180">
        <v>45098</v>
      </c>
      <c r="J43" s="180">
        <v>45461</v>
      </c>
      <c r="K43" s="176">
        <v>1848</v>
      </c>
      <c r="L43" s="176">
        <v>3168</v>
      </c>
      <c r="M43" s="176">
        <v>1584</v>
      </c>
      <c r="N43" s="176">
        <v>3960</v>
      </c>
      <c r="O43" s="183">
        <f t="shared" si="0"/>
        <v>8712</v>
      </c>
      <c r="P43" s="175"/>
      <c r="Q43" s="176" t="s">
        <v>127</v>
      </c>
      <c r="R43" s="175" t="s">
        <v>99</v>
      </c>
    </row>
    <row r="44" s="165" customFormat="true" ht="27" customHeight="true" spans="1:18">
      <c r="A44" s="175">
        <v>39</v>
      </c>
      <c r="B44" s="176" t="s">
        <v>128</v>
      </c>
      <c r="C44" s="176" t="s">
        <v>93</v>
      </c>
      <c r="D44" s="176" t="s">
        <v>129</v>
      </c>
      <c r="E44" s="176">
        <v>1</v>
      </c>
      <c r="F44" s="176">
        <v>88</v>
      </c>
      <c r="G44" s="176">
        <v>484000</v>
      </c>
      <c r="H44" s="177">
        <v>85184</v>
      </c>
      <c r="I44" s="180">
        <v>45106</v>
      </c>
      <c r="J44" s="180">
        <v>45443</v>
      </c>
      <c r="K44" s="176">
        <v>14907.2</v>
      </c>
      <c r="L44" s="176">
        <v>25555.2</v>
      </c>
      <c r="M44" s="176">
        <v>12777.6</v>
      </c>
      <c r="N44" s="176">
        <v>31944</v>
      </c>
      <c r="O44" s="183">
        <f t="shared" si="0"/>
        <v>70276.8</v>
      </c>
      <c r="P44" s="175"/>
      <c r="Q44" s="176" t="s">
        <v>130</v>
      </c>
      <c r="R44" s="175" t="s">
        <v>99</v>
      </c>
    </row>
    <row r="45" s="165" customFormat="true" ht="27" customHeight="true" spans="1:18">
      <c r="A45" s="175">
        <v>40</v>
      </c>
      <c r="B45" s="176" t="s">
        <v>131</v>
      </c>
      <c r="C45" s="176" t="s">
        <v>93</v>
      </c>
      <c r="D45" s="176" t="s">
        <v>132</v>
      </c>
      <c r="E45" s="176">
        <v>1</v>
      </c>
      <c r="F45" s="176">
        <v>81</v>
      </c>
      <c r="G45" s="176">
        <v>445500</v>
      </c>
      <c r="H45" s="177">
        <v>78408</v>
      </c>
      <c r="I45" s="180">
        <v>45106</v>
      </c>
      <c r="J45" s="180">
        <v>45443</v>
      </c>
      <c r="K45" s="176">
        <v>13721.4</v>
      </c>
      <c r="L45" s="176">
        <v>23522.4</v>
      </c>
      <c r="M45" s="176">
        <v>11761.2</v>
      </c>
      <c r="N45" s="176">
        <v>29403</v>
      </c>
      <c r="O45" s="183">
        <f t="shared" si="0"/>
        <v>64686.6</v>
      </c>
      <c r="P45" s="175"/>
      <c r="Q45" s="176" t="s">
        <v>133</v>
      </c>
      <c r="R45" s="175" t="s">
        <v>99</v>
      </c>
    </row>
    <row r="46" s="165" customFormat="true" ht="27" customHeight="true" spans="1:18">
      <c r="A46" s="175">
        <v>41</v>
      </c>
      <c r="B46" s="176" t="s">
        <v>134</v>
      </c>
      <c r="C46" s="176" t="s">
        <v>135</v>
      </c>
      <c r="D46" s="176" t="s">
        <v>136</v>
      </c>
      <c r="E46" s="176">
        <v>1</v>
      </c>
      <c r="F46" s="176">
        <v>297</v>
      </c>
      <c r="G46" s="176">
        <v>2950200</v>
      </c>
      <c r="H46" s="177">
        <v>130759.2</v>
      </c>
      <c r="I46" s="180">
        <v>45029</v>
      </c>
      <c r="J46" s="180">
        <v>45394</v>
      </c>
      <c r="K46" s="176">
        <v>26151.84</v>
      </c>
      <c r="L46" s="176">
        <v>0</v>
      </c>
      <c r="M46" s="176">
        <v>52303.68</v>
      </c>
      <c r="N46" s="176">
        <v>52303.68</v>
      </c>
      <c r="O46" s="183">
        <f t="shared" si="0"/>
        <v>104607.36</v>
      </c>
      <c r="P46" s="175"/>
      <c r="Q46" s="176" t="s">
        <v>137</v>
      </c>
      <c r="R46" s="176" t="s">
        <v>27</v>
      </c>
    </row>
    <row r="47" s="165" customFormat="true" ht="48" customHeight="true" spans="1:18">
      <c r="A47" s="175">
        <v>42</v>
      </c>
      <c r="B47" s="175" t="s">
        <v>138</v>
      </c>
      <c r="C47" s="175" t="s">
        <v>139</v>
      </c>
      <c r="D47" s="175" t="s">
        <v>140</v>
      </c>
      <c r="E47" s="175">
        <v>1</v>
      </c>
      <c r="F47" s="175">
        <v>67</v>
      </c>
      <c r="G47" s="175">
        <v>26800</v>
      </c>
      <c r="H47" s="177">
        <v>938</v>
      </c>
      <c r="I47" s="180">
        <v>45090</v>
      </c>
      <c r="J47" s="180">
        <v>45117</v>
      </c>
      <c r="K47" s="175">
        <v>187.6</v>
      </c>
      <c r="L47" s="175">
        <v>422.1</v>
      </c>
      <c r="M47" s="175">
        <v>234.5</v>
      </c>
      <c r="N47" s="175">
        <v>93.8</v>
      </c>
      <c r="O47" s="183">
        <f t="shared" si="0"/>
        <v>750.4</v>
      </c>
      <c r="P47" s="175"/>
      <c r="Q47" s="175" t="s">
        <v>141</v>
      </c>
      <c r="R47" s="175" t="s">
        <v>99</v>
      </c>
    </row>
    <row r="48" s="165" customFormat="true" ht="48" customHeight="true" spans="1:18">
      <c r="A48" s="175">
        <v>43</v>
      </c>
      <c r="B48" s="176" t="s">
        <v>142</v>
      </c>
      <c r="C48" s="176" t="s">
        <v>139</v>
      </c>
      <c r="D48" s="176" t="s">
        <v>140</v>
      </c>
      <c r="E48" s="176">
        <v>1</v>
      </c>
      <c r="F48" s="176">
        <v>31</v>
      </c>
      <c r="G48" s="176">
        <v>12400</v>
      </c>
      <c r="H48" s="177">
        <v>434</v>
      </c>
      <c r="I48" s="180">
        <v>45090</v>
      </c>
      <c r="J48" s="180">
        <v>45117</v>
      </c>
      <c r="K48" s="176">
        <v>86.8</v>
      </c>
      <c r="L48" s="176">
        <v>195.3</v>
      </c>
      <c r="M48" s="176">
        <v>108.5</v>
      </c>
      <c r="N48" s="176">
        <v>43.4</v>
      </c>
      <c r="O48" s="183">
        <f t="shared" si="0"/>
        <v>347.2</v>
      </c>
      <c r="P48" s="175"/>
      <c r="Q48" s="176" t="s">
        <v>143</v>
      </c>
      <c r="R48" s="175" t="s">
        <v>99</v>
      </c>
    </row>
    <row r="49" s="165" customFormat="true" ht="48" customHeight="true" spans="1:18">
      <c r="A49" s="175">
        <v>44</v>
      </c>
      <c r="B49" s="175" t="s">
        <v>144</v>
      </c>
      <c r="C49" s="175" t="s">
        <v>139</v>
      </c>
      <c r="D49" s="175" t="s">
        <v>140</v>
      </c>
      <c r="E49" s="175">
        <v>1</v>
      </c>
      <c r="F49" s="175">
        <v>316</v>
      </c>
      <c r="G49" s="175">
        <v>126400</v>
      </c>
      <c r="H49" s="177">
        <v>4424</v>
      </c>
      <c r="I49" s="180">
        <v>45090</v>
      </c>
      <c r="J49" s="180">
        <v>45137</v>
      </c>
      <c r="K49" s="175">
        <v>884.8</v>
      </c>
      <c r="L49" s="175">
        <v>1990.8</v>
      </c>
      <c r="M49" s="175">
        <v>1106</v>
      </c>
      <c r="N49" s="175">
        <v>442.4</v>
      </c>
      <c r="O49" s="183">
        <f t="shared" si="0"/>
        <v>3539.2</v>
      </c>
      <c r="P49" s="175"/>
      <c r="Q49" s="175" t="s">
        <v>145</v>
      </c>
      <c r="R49" s="175" t="s">
        <v>99</v>
      </c>
    </row>
    <row r="50" s="165" customFormat="true" ht="27" customHeight="true" spans="1:18">
      <c r="A50" s="175">
        <v>45</v>
      </c>
      <c r="B50" s="176" t="s">
        <v>146</v>
      </c>
      <c r="C50" s="176" t="s">
        <v>147</v>
      </c>
      <c r="D50" s="176" t="s">
        <v>29</v>
      </c>
      <c r="E50" s="176">
        <v>8</v>
      </c>
      <c r="F50" s="176">
        <v>10329</v>
      </c>
      <c r="G50" s="176">
        <v>929610</v>
      </c>
      <c r="H50" s="177">
        <v>40902.84</v>
      </c>
      <c r="I50" s="180">
        <v>45017</v>
      </c>
      <c r="J50" s="180">
        <v>45382</v>
      </c>
      <c r="K50" s="176">
        <v>4090.28</v>
      </c>
      <c r="L50" s="176">
        <v>18406.28</v>
      </c>
      <c r="M50" s="176">
        <v>10225.71</v>
      </c>
      <c r="N50" s="176">
        <v>8180.57</v>
      </c>
      <c r="O50" s="183">
        <f t="shared" si="0"/>
        <v>36812.56</v>
      </c>
      <c r="P50" s="175"/>
      <c r="Q50" s="176" t="s">
        <v>26</v>
      </c>
      <c r="R50" s="176" t="s">
        <v>27</v>
      </c>
    </row>
    <row r="51" s="165" customFormat="true" ht="27" customHeight="true" spans="1:18">
      <c r="A51" s="175">
        <v>46</v>
      </c>
      <c r="B51" s="176" t="s">
        <v>148</v>
      </c>
      <c r="C51" s="176" t="s">
        <v>147</v>
      </c>
      <c r="D51" s="176" t="s">
        <v>39</v>
      </c>
      <c r="E51" s="176">
        <v>196</v>
      </c>
      <c r="F51" s="176">
        <v>411681</v>
      </c>
      <c r="G51" s="176">
        <v>37051290</v>
      </c>
      <c r="H51" s="177">
        <v>1630256.76</v>
      </c>
      <c r="I51" s="180">
        <v>45031</v>
      </c>
      <c r="J51" s="180">
        <v>45396</v>
      </c>
      <c r="K51" s="176">
        <v>163025.68</v>
      </c>
      <c r="L51" s="176">
        <v>733615.54</v>
      </c>
      <c r="M51" s="176">
        <v>407564.19</v>
      </c>
      <c r="N51" s="176">
        <v>326051.35</v>
      </c>
      <c r="O51" s="183">
        <f t="shared" si="0"/>
        <v>1467231.08</v>
      </c>
      <c r="P51" s="175"/>
      <c r="Q51" s="176" t="s">
        <v>40</v>
      </c>
      <c r="R51" s="176" t="s">
        <v>27</v>
      </c>
    </row>
    <row r="52" s="165" customFormat="true" ht="27" customHeight="true" spans="1:18">
      <c r="A52" s="175">
        <v>47</v>
      </c>
      <c r="B52" s="176" t="s">
        <v>149</v>
      </c>
      <c r="C52" s="176" t="s">
        <v>147</v>
      </c>
      <c r="D52" s="176" t="s">
        <v>24</v>
      </c>
      <c r="E52" s="176">
        <v>16</v>
      </c>
      <c r="F52" s="176">
        <v>5897</v>
      </c>
      <c r="G52" s="176">
        <v>530730</v>
      </c>
      <c r="H52" s="177">
        <v>23352.12</v>
      </c>
      <c r="I52" s="180">
        <v>45031</v>
      </c>
      <c r="J52" s="180">
        <v>45396</v>
      </c>
      <c r="K52" s="176">
        <v>0</v>
      </c>
      <c r="L52" s="176">
        <v>10508.45</v>
      </c>
      <c r="M52" s="176">
        <v>5838.03</v>
      </c>
      <c r="N52" s="176">
        <v>7005.64</v>
      </c>
      <c r="O52" s="183">
        <f t="shared" si="0"/>
        <v>23352.12</v>
      </c>
      <c r="P52" s="175" t="s">
        <v>25</v>
      </c>
      <c r="Q52" s="176" t="s">
        <v>26</v>
      </c>
      <c r="R52" s="176" t="s">
        <v>27</v>
      </c>
    </row>
    <row r="53" s="165" customFormat="true" ht="27" customHeight="true" spans="1:18">
      <c r="A53" s="175">
        <v>48</v>
      </c>
      <c r="B53" s="175" t="s">
        <v>150</v>
      </c>
      <c r="C53" s="175" t="s">
        <v>147</v>
      </c>
      <c r="D53" s="175" t="s">
        <v>45</v>
      </c>
      <c r="E53" s="175">
        <v>66</v>
      </c>
      <c r="F53" s="175">
        <v>45876</v>
      </c>
      <c r="G53" s="175">
        <v>4128840</v>
      </c>
      <c r="H53" s="177">
        <v>181668.96</v>
      </c>
      <c r="I53" s="180">
        <v>45031</v>
      </c>
      <c r="J53" s="180">
        <v>45396</v>
      </c>
      <c r="K53" s="175">
        <v>0</v>
      </c>
      <c r="L53" s="175">
        <v>81751.03</v>
      </c>
      <c r="M53" s="175">
        <v>45417.24</v>
      </c>
      <c r="N53" s="175">
        <v>54500.69</v>
      </c>
      <c r="O53" s="183">
        <f t="shared" si="0"/>
        <v>181668.96</v>
      </c>
      <c r="P53" s="175" t="s">
        <v>25</v>
      </c>
      <c r="Q53" s="175" t="s">
        <v>40</v>
      </c>
      <c r="R53" s="176" t="s">
        <v>27</v>
      </c>
    </row>
    <row r="54" s="165" customFormat="true" ht="27" customHeight="true" spans="1:18">
      <c r="A54" s="175">
        <v>49</v>
      </c>
      <c r="B54" s="176" t="s">
        <v>151</v>
      </c>
      <c r="C54" s="176" t="s">
        <v>147</v>
      </c>
      <c r="D54" s="176" t="s">
        <v>42</v>
      </c>
      <c r="E54" s="176">
        <v>4</v>
      </c>
      <c r="F54" s="176">
        <v>1700</v>
      </c>
      <c r="G54" s="176">
        <v>153000</v>
      </c>
      <c r="H54" s="177">
        <v>6732</v>
      </c>
      <c r="I54" s="180">
        <v>45031</v>
      </c>
      <c r="J54" s="180">
        <v>45396</v>
      </c>
      <c r="K54" s="176">
        <v>0</v>
      </c>
      <c r="L54" s="176">
        <v>3029.4</v>
      </c>
      <c r="M54" s="176">
        <v>1683</v>
      </c>
      <c r="N54" s="176">
        <v>2019.6</v>
      </c>
      <c r="O54" s="183">
        <f t="shared" si="0"/>
        <v>6732</v>
      </c>
      <c r="P54" s="175" t="s">
        <v>25</v>
      </c>
      <c r="Q54" s="176" t="s">
        <v>95</v>
      </c>
      <c r="R54" s="176" t="s">
        <v>27</v>
      </c>
    </row>
    <row r="55" s="165" customFormat="true" ht="27" customHeight="true" spans="1:18">
      <c r="A55" s="175">
        <v>50</v>
      </c>
      <c r="B55" s="175" t="s">
        <v>152</v>
      </c>
      <c r="C55" s="175" t="s">
        <v>147</v>
      </c>
      <c r="D55" s="175" t="s">
        <v>47</v>
      </c>
      <c r="E55" s="175">
        <v>35</v>
      </c>
      <c r="F55" s="175">
        <v>13930</v>
      </c>
      <c r="G55" s="175">
        <v>1253700</v>
      </c>
      <c r="H55" s="177">
        <v>55162.8</v>
      </c>
      <c r="I55" s="180">
        <v>45031</v>
      </c>
      <c r="J55" s="180">
        <v>45396</v>
      </c>
      <c r="K55" s="175">
        <v>0</v>
      </c>
      <c r="L55" s="175">
        <v>24823.26</v>
      </c>
      <c r="M55" s="175">
        <v>13790.7</v>
      </c>
      <c r="N55" s="175">
        <v>16548.84</v>
      </c>
      <c r="O55" s="183">
        <f t="shared" si="0"/>
        <v>55162.8</v>
      </c>
      <c r="P55" s="175" t="s">
        <v>25</v>
      </c>
      <c r="Q55" s="175" t="s">
        <v>32</v>
      </c>
      <c r="R55" s="176" t="s">
        <v>27</v>
      </c>
    </row>
    <row r="56" s="165" customFormat="true" ht="27" customHeight="true" spans="1:18">
      <c r="A56" s="175">
        <v>51</v>
      </c>
      <c r="B56" s="176" t="s">
        <v>153</v>
      </c>
      <c r="C56" s="176" t="s">
        <v>147</v>
      </c>
      <c r="D56" s="176" t="s">
        <v>37</v>
      </c>
      <c r="E56" s="176">
        <v>429</v>
      </c>
      <c r="F56" s="176">
        <v>1180608</v>
      </c>
      <c r="G56" s="176">
        <v>106254720</v>
      </c>
      <c r="H56" s="177">
        <v>4675207.68</v>
      </c>
      <c r="I56" s="180">
        <v>45031</v>
      </c>
      <c r="J56" s="180">
        <v>45396</v>
      </c>
      <c r="K56" s="176">
        <v>467520.77</v>
      </c>
      <c r="L56" s="176">
        <v>2103843.46</v>
      </c>
      <c r="M56" s="176">
        <v>1168801.92</v>
      </c>
      <c r="N56" s="176">
        <v>935041.53</v>
      </c>
      <c r="O56" s="183">
        <f t="shared" si="0"/>
        <v>4207686.91</v>
      </c>
      <c r="P56" s="175"/>
      <c r="Q56" s="176" t="s">
        <v>35</v>
      </c>
      <c r="R56" s="176" t="s">
        <v>27</v>
      </c>
    </row>
    <row r="57" s="165" customFormat="true" ht="27" customHeight="true" spans="1:18">
      <c r="A57" s="175">
        <v>52</v>
      </c>
      <c r="B57" s="176" t="s">
        <v>154</v>
      </c>
      <c r="C57" s="176" t="s">
        <v>147</v>
      </c>
      <c r="D57" s="176" t="s">
        <v>34</v>
      </c>
      <c r="E57" s="176">
        <v>29</v>
      </c>
      <c r="F57" s="176">
        <v>26424</v>
      </c>
      <c r="G57" s="176">
        <v>2378160</v>
      </c>
      <c r="H57" s="177">
        <v>104639.04</v>
      </c>
      <c r="I57" s="180">
        <v>45031</v>
      </c>
      <c r="J57" s="180">
        <v>45396</v>
      </c>
      <c r="K57" s="176">
        <v>0</v>
      </c>
      <c r="L57" s="176">
        <v>47087.57</v>
      </c>
      <c r="M57" s="176">
        <v>26159.76</v>
      </c>
      <c r="N57" s="176">
        <v>31391.71</v>
      </c>
      <c r="O57" s="183">
        <f t="shared" si="0"/>
        <v>104639.04</v>
      </c>
      <c r="P57" s="175" t="s">
        <v>25</v>
      </c>
      <c r="Q57" s="176" t="s">
        <v>35</v>
      </c>
      <c r="R57" s="176" t="s">
        <v>27</v>
      </c>
    </row>
    <row r="58" s="165" customFormat="true" ht="27" customHeight="true" spans="1:18">
      <c r="A58" s="175">
        <v>53</v>
      </c>
      <c r="B58" s="176" t="s">
        <v>155</v>
      </c>
      <c r="C58" s="176" t="s">
        <v>147</v>
      </c>
      <c r="D58" s="176" t="s">
        <v>31</v>
      </c>
      <c r="E58" s="176">
        <v>9</v>
      </c>
      <c r="F58" s="176">
        <v>8745</v>
      </c>
      <c r="G58" s="176">
        <v>787050</v>
      </c>
      <c r="H58" s="177">
        <v>34630.2</v>
      </c>
      <c r="I58" s="180">
        <v>45031</v>
      </c>
      <c r="J58" s="180">
        <v>45396</v>
      </c>
      <c r="K58" s="176">
        <v>3463.02</v>
      </c>
      <c r="L58" s="176">
        <v>15583.59</v>
      </c>
      <c r="M58" s="176">
        <v>8657.55</v>
      </c>
      <c r="N58" s="176">
        <v>6926.04</v>
      </c>
      <c r="O58" s="183">
        <f t="shared" si="0"/>
        <v>31167.18</v>
      </c>
      <c r="P58" s="175"/>
      <c r="Q58" s="176" t="s">
        <v>32</v>
      </c>
      <c r="R58" s="176" t="s">
        <v>27</v>
      </c>
    </row>
    <row r="59" s="165" customFormat="true" ht="27" customHeight="true" spans="1:18">
      <c r="A59" s="175">
        <v>54</v>
      </c>
      <c r="B59" s="176" t="s">
        <v>156</v>
      </c>
      <c r="C59" s="176" t="s">
        <v>147</v>
      </c>
      <c r="D59" s="176" t="s">
        <v>49</v>
      </c>
      <c r="E59" s="176">
        <v>2</v>
      </c>
      <c r="F59" s="176">
        <v>1100</v>
      </c>
      <c r="G59" s="176">
        <v>99000</v>
      </c>
      <c r="H59" s="177">
        <v>4356</v>
      </c>
      <c r="I59" s="180">
        <v>45037</v>
      </c>
      <c r="J59" s="180">
        <v>45402</v>
      </c>
      <c r="K59" s="176">
        <v>0</v>
      </c>
      <c r="L59" s="176">
        <v>1960.2</v>
      </c>
      <c r="M59" s="176">
        <v>1089</v>
      </c>
      <c r="N59" s="176">
        <v>1306.8</v>
      </c>
      <c r="O59" s="183">
        <f t="shared" si="0"/>
        <v>4356</v>
      </c>
      <c r="P59" s="175" t="s">
        <v>25</v>
      </c>
      <c r="Q59" s="176" t="s">
        <v>50</v>
      </c>
      <c r="R59" s="176" t="s">
        <v>27</v>
      </c>
    </row>
    <row r="60" s="165" customFormat="true" ht="27" customHeight="true" spans="1:18">
      <c r="A60" s="175">
        <v>55</v>
      </c>
      <c r="B60" s="175" t="s">
        <v>157</v>
      </c>
      <c r="C60" s="175" t="s">
        <v>147</v>
      </c>
      <c r="D60" s="175" t="s">
        <v>52</v>
      </c>
      <c r="E60" s="175">
        <v>18</v>
      </c>
      <c r="F60" s="175">
        <v>25047</v>
      </c>
      <c r="G60" s="175">
        <v>2254230</v>
      </c>
      <c r="H60" s="177">
        <v>99186.12</v>
      </c>
      <c r="I60" s="180">
        <v>45037</v>
      </c>
      <c r="J60" s="180">
        <v>45402</v>
      </c>
      <c r="K60" s="175">
        <v>9918.61</v>
      </c>
      <c r="L60" s="175">
        <v>44633.75</v>
      </c>
      <c r="M60" s="175">
        <v>24796.53</v>
      </c>
      <c r="N60" s="175">
        <v>19837.23</v>
      </c>
      <c r="O60" s="183">
        <f t="shared" si="0"/>
        <v>89267.51</v>
      </c>
      <c r="P60" s="175"/>
      <c r="Q60" s="175" t="s">
        <v>53</v>
      </c>
      <c r="R60" s="176" t="s">
        <v>27</v>
      </c>
    </row>
    <row r="61" s="165" customFormat="true" ht="27" customHeight="true" spans="1:18">
      <c r="A61" s="175">
        <v>56</v>
      </c>
      <c r="B61" s="176" t="s">
        <v>158</v>
      </c>
      <c r="C61" s="176" t="s">
        <v>147</v>
      </c>
      <c r="D61" s="176" t="s">
        <v>55</v>
      </c>
      <c r="E61" s="176">
        <v>24</v>
      </c>
      <c r="F61" s="176">
        <v>8534</v>
      </c>
      <c r="G61" s="176">
        <v>768060</v>
      </c>
      <c r="H61" s="177">
        <v>33794.64</v>
      </c>
      <c r="I61" s="180">
        <v>45037</v>
      </c>
      <c r="J61" s="180">
        <v>45402</v>
      </c>
      <c r="K61" s="176">
        <v>0</v>
      </c>
      <c r="L61" s="176">
        <v>15207.59</v>
      </c>
      <c r="M61" s="176">
        <v>8448.66</v>
      </c>
      <c r="N61" s="176">
        <v>10138.39</v>
      </c>
      <c r="O61" s="183">
        <f t="shared" si="0"/>
        <v>33794.64</v>
      </c>
      <c r="P61" s="175" t="s">
        <v>25</v>
      </c>
      <c r="Q61" s="176" t="s">
        <v>56</v>
      </c>
      <c r="R61" s="176" t="s">
        <v>27</v>
      </c>
    </row>
    <row r="62" s="165" customFormat="true" ht="27" customHeight="true" spans="1:18">
      <c r="A62" s="175">
        <v>57</v>
      </c>
      <c r="B62" s="175" t="s">
        <v>159</v>
      </c>
      <c r="C62" s="175" t="s">
        <v>147</v>
      </c>
      <c r="D62" s="175" t="s">
        <v>58</v>
      </c>
      <c r="E62" s="175">
        <v>33</v>
      </c>
      <c r="F62" s="175">
        <v>17497</v>
      </c>
      <c r="G62" s="175">
        <v>1574730</v>
      </c>
      <c r="H62" s="177">
        <v>69288.12</v>
      </c>
      <c r="I62" s="180">
        <v>45037</v>
      </c>
      <c r="J62" s="180">
        <v>45402</v>
      </c>
      <c r="K62" s="175">
        <v>0</v>
      </c>
      <c r="L62" s="175">
        <v>31179.65</v>
      </c>
      <c r="M62" s="175">
        <v>17322.03</v>
      </c>
      <c r="N62" s="175">
        <v>20786.44</v>
      </c>
      <c r="O62" s="183">
        <f t="shared" si="0"/>
        <v>69288.12</v>
      </c>
      <c r="P62" s="175" t="s">
        <v>25</v>
      </c>
      <c r="Q62" s="175" t="s">
        <v>59</v>
      </c>
      <c r="R62" s="176" t="s">
        <v>27</v>
      </c>
    </row>
    <row r="63" s="165" customFormat="true" ht="27" customHeight="true" spans="1:18">
      <c r="A63" s="175">
        <v>58</v>
      </c>
      <c r="B63" s="176" t="s">
        <v>160</v>
      </c>
      <c r="C63" s="176" t="s">
        <v>147</v>
      </c>
      <c r="D63" s="176" t="s">
        <v>61</v>
      </c>
      <c r="E63" s="176">
        <v>44</v>
      </c>
      <c r="F63" s="176">
        <v>23396</v>
      </c>
      <c r="G63" s="176">
        <v>2105640</v>
      </c>
      <c r="H63" s="177">
        <v>92648.16</v>
      </c>
      <c r="I63" s="180">
        <v>45037</v>
      </c>
      <c r="J63" s="180">
        <v>45402</v>
      </c>
      <c r="K63" s="176">
        <v>0</v>
      </c>
      <c r="L63" s="176">
        <v>41691.67</v>
      </c>
      <c r="M63" s="176">
        <v>23162.04</v>
      </c>
      <c r="N63" s="176">
        <v>27794.45</v>
      </c>
      <c r="O63" s="183">
        <f t="shared" si="0"/>
        <v>92648.16</v>
      </c>
      <c r="P63" s="175" t="s">
        <v>25</v>
      </c>
      <c r="Q63" s="176" t="s">
        <v>53</v>
      </c>
      <c r="R63" s="176" t="s">
        <v>27</v>
      </c>
    </row>
    <row r="64" s="165" customFormat="true" ht="27" customHeight="true" spans="1:18">
      <c r="A64" s="175">
        <v>59</v>
      </c>
      <c r="B64" s="176" t="s">
        <v>161</v>
      </c>
      <c r="C64" s="176" t="s">
        <v>147</v>
      </c>
      <c r="D64" s="176" t="s">
        <v>63</v>
      </c>
      <c r="E64" s="176">
        <v>41</v>
      </c>
      <c r="F64" s="176">
        <v>31974</v>
      </c>
      <c r="G64" s="176">
        <v>2877660</v>
      </c>
      <c r="H64" s="177">
        <v>126617.04</v>
      </c>
      <c r="I64" s="180">
        <v>45037</v>
      </c>
      <c r="J64" s="180">
        <v>45402</v>
      </c>
      <c r="K64" s="176">
        <v>0</v>
      </c>
      <c r="L64" s="176">
        <v>56977.67</v>
      </c>
      <c r="M64" s="176">
        <v>31654.26</v>
      </c>
      <c r="N64" s="176">
        <v>37985.11</v>
      </c>
      <c r="O64" s="183">
        <f t="shared" si="0"/>
        <v>126617.04</v>
      </c>
      <c r="P64" s="175" t="s">
        <v>25</v>
      </c>
      <c r="Q64" s="176" t="s">
        <v>64</v>
      </c>
      <c r="R64" s="176" t="s">
        <v>27</v>
      </c>
    </row>
    <row r="65" s="165" customFormat="true" ht="27" customHeight="true" spans="1:18">
      <c r="A65" s="175">
        <v>60</v>
      </c>
      <c r="B65" s="176" t="s">
        <v>162</v>
      </c>
      <c r="C65" s="176" t="s">
        <v>147</v>
      </c>
      <c r="D65" s="176" t="s">
        <v>66</v>
      </c>
      <c r="E65" s="176">
        <v>42</v>
      </c>
      <c r="F65" s="176">
        <v>86592</v>
      </c>
      <c r="G65" s="176">
        <v>7793280</v>
      </c>
      <c r="H65" s="177">
        <v>342904.32</v>
      </c>
      <c r="I65" s="180">
        <v>45037</v>
      </c>
      <c r="J65" s="180">
        <v>45402</v>
      </c>
      <c r="K65" s="176">
        <v>34290.43</v>
      </c>
      <c r="L65" s="176">
        <v>154306.94</v>
      </c>
      <c r="M65" s="176">
        <v>85726.08</v>
      </c>
      <c r="N65" s="176">
        <v>68580.87</v>
      </c>
      <c r="O65" s="183">
        <f t="shared" si="0"/>
        <v>308613.89</v>
      </c>
      <c r="P65" s="175"/>
      <c r="Q65" s="176" t="s">
        <v>64</v>
      </c>
      <c r="R65" s="176" t="s">
        <v>27</v>
      </c>
    </row>
    <row r="66" s="165" customFormat="true" ht="27" customHeight="true" spans="1:18">
      <c r="A66" s="175">
        <v>61</v>
      </c>
      <c r="B66" s="175" t="s">
        <v>163</v>
      </c>
      <c r="C66" s="175" t="s">
        <v>147</v>
      </c>
      <c r="D66" s="175" t="s">
        <v>68</v>
      </c>
      <c r="E66" s="175">
        <v>12</v>
      </c>
      <c r="F66" s="175">
        <v>21021</v>
      </c>
      <c r="G66" s="175">
        <v>1891890</v>
      </c>
      <c r="H66" s="177">
        <v>83243.16</v>
      </c>
      <c r="I66" s="180">
        <v>45037</v>
      </c>
      <c r="J66" s="180">
        <v>45402</v>
      </c>
      <c r="K66" s="175">
        <v>8324.32</v>
      </c>
      <c r="L66" s="175">
        <v>37459.42</v>
      </c>
      <c r="M66" s="175">
        <v>20810.79</v>
      </c>
      <c r="N66" s="175">
        <v>16648.63</v>
      </c>
      <c r="O66" s="183">
        <f t="shared" si="0"/>
        <v>74918.84</v>
      </c>
      <c r="P66" s="175"/>
      <c r="Q66" s="175" t="s">
        <v>40</v>
      </c>
      <c r="R66" s="176" t="s">
        <v>27</v>
      </c>
    </row>
    <row r="67" s="165" customFormat="true" ht="27" customHeight="true" spans="1:18">
      <c r="A67" s="175">
        <v>62</v>
      </c>
      <c r="B67" s="175" t="s">
        <v>164</v>
      </c>
      <c r="C67" s="175" t="s">
        <v>147</v>
      </c>
      <c r="D67" s="175" t="s">
        <v>70</v>
      </c>
      <c r="E67" s="175">
        <v>8</v>
      </c>
      <c r="F67" s="175">
        <v>10395</v>
      </c>
      <c r="G67" s="175">
        <v>935550</v>
      </c>
      <c r="H67" s="177">
        <v>41164.2</v>
      </c>
      <c r="I67" s="180">
        <v>45047</v>
      </c>
      <c r="J67" s="180">
        <v>45412</v>
      </c>
      <c r="K67" s="175">
        <v>4116.42</v>
      </c>
      <c r="L67" s="175">
        <v>18523.89</v>
      </c>
      <c r="M67" s="175">
        <v>10291.05</v>
      </c>
      <c r="N67" s="175">
        <v>8232.84</v>
      </c>
      <c r="O67" s="183">
        <f t="shared" si="0"/>
        <v>37047.78</v>
      </c>
      <c r="P67" s="175"/>
      <c r="Q67" s="175" t="s">
        <v>53</v>
      </c>
      <c r="R67" s="176" t="s">
        <v>27</v>
      </c>
    </row>
    <row r="68" s="165" customFormat="true" ht="27" customHeight="true" spans="1:18">
      <c r="A68" s="175">
        <v>63</v>
      </c>
      <c r="B68" s="176" t="s">
        <v>165</v>
      </c>
      <c r="C68" s="176" t="s">
        <v>147</v>
      </c>
      <c r="D68" s="176" t="s">
        <v>72</v>
      </c>
      <c r="E68" s="176">
        <v>5</v>
      </c>
      <c r="F68" s="176">
        <v>6105</v>
      </c>
      <c r="G68" s="176">
        <v>549450</v>
      </c>
      <c r="H68" s="177">
        <v>24175.8</v>
      </c>
      <c r="I68" s="180">
        <v>45047</v>
      </c>
      <c r="J68" s="180">
        <v>45412</v>
      </c>
      <c r="K68" s="176">
        <v>2417.58</v>
      </c>
      <c r="L68" s="176">
        <v>10879.11</v>
      </c>
      <c r="M68" s="176">
        <v>6043.95</v>
      </c>
      <c r="N68" s="176">
        <v>4835.16</v>
      </c>
      <c r="O68" s="183">
        <f t="shared" si="0"/>
        <v>21758.22</v>
      </c>
      <c r="P68" s="175"/>
      <c r="Q68" s="176" t="s">
        <v>73</v>
      </c>
      <c r="R68" s="176" t="s">
        <v>27</v>
      </c>
    </row>
    <row r="69" s="165" customFormat="true" ht="27" customHeight="true" spans="1:18">
      <c r="A69" s="175">
        <v>64</v>
      </c>
      <c r="B69" s="176" t="s">
        <v>166</v>
      </c>
      <c r="C69" s="176" t="s">
        <v>147</v>
      </c>
      <c r="D69" s="176" t="s">
        <v>75</v>
      </c>
      <c r="E69" s="176">
        <v>5</v>
      </c>
      <c r="F69" s="176">
        <v>8085</v>
      </c>
      <c r="G69" s="176">
        <v>727650</v>
      </c>
      <c r="H69" s="177">
        <v>32016.6</v>
      </c>
      <c r="I69" s="180">
        <v>45047</v>
      </c>
      <c r="J69" s="180">
        <v>45412</v>
      </c>
      <c r="K69" s="176">
        <v>3201.66</v>
      </c>
      <c r="L69" s="176">
        <v>14407.47</v>
      </c>
      <c r="M69" s="176">
        <v>8004.15</v>
      </c>
      <c r="N69" s="176">
        <v>6403.32</v>
      </c>
      <c r="O69" s="183">
        <f t="shared" si="0"/>
        <v>28814.94</v>
      </c>
      <c r="P69" s="175"/>
      <c r="Q69" s="176" t="s">
        <v>76</v>
      </c>
      <c r="R69" s="176" t="s">
        <v>27</v>
      </c>
    </row>
    <row r="70" s="165" customFormat="true" ht="27" customHeight="true" spans="1:18">
      <c r="A70" s="175">
        <v>65</v>
      </c>
      <c r="B70" s="176" t="s">
        <v>167</v>
      </c>
      <c r="C70" s="176" t="s">
        <v>147</v>
      </c>
      <c r="D70" s="176" t="s">
        <v>78</v>
      </c>
      <c r="E70" s="176">
        <v>41</v>
      </c>
      <c r="F70" s="176">
        <v>124971</v>
      </c>
      <c r="G70" s="176">
        <v>11247390</v>
      </c>
      <c r="H70" s="177">
        <v>494885.16</v>
      </c>
      <c r="I70" s="180">
        <v>45047</v>
      </c>
      <c r="J70" s="180">
        <v>45412</v>
      </c>
      <c r="K70" s="176">
        <v>49488.52</v>
      </c>
      <c r="L70" s="176">
        <v>222698.32</v>
      </c>
      <c r="M70" s="176">
        <v>123721.29</v>
      </c>
      <c r="N70" s="176">
        <v>98977.03</v>
      </c>
      <c r="O70" s="183">
        <f t="shared" ref="O70:O75" si="1">L70+M70+N70</f>
        <v>445396.64</v>
      </c>
      <c r="P70" s="175"/>
      <c r="Q70" s="176" t="s">
        <v>79</v>
      </c>
      <c r="R70" s="176" t="s">
        <v>27</v>
      </c>
    </row>
    <row r="71" s="165" customFormat="true" ht="27" customHeight="true" spans="1:18">
      <c r="A71" s="175">
        <v>66</v>
      </c>
      <c r="B71" s="176" t="s">
        <v>168</v>
      </c>
      <c r="C71" s="176" t="s">
        <v>147</v>
      </c>
      <c r="D71" s="176" t="s">
        <v>81</v>
      </c>
      <c r="E71" s="176">
        <v>17</v>
      </c>
      <c r="F71" s="176">
        <v>21813</v>
      </c>
      <c r="G71" s="176">
        <v>1963170</v>
      </c>
      <c r="H71" s="177">
        <v>86379.48</v>
      </c>
      <c r="I71" s="180">
        <v>45047</v>
      </c>
      <c r="J71" s="180">
        <v>45412</v>
      </c>
      <c r="K71" s="176">
        <v>8637.95</v>
      </c>
      <c r="L71" s="176">
        <v>38870.77</v>
      </c>
      <c r="M71" s="176">
        <v>21594.87</v>
      </c>
      <c r="N71" s="176">
        <v>17275.89</v>
      </c>
      <c r="O71" s="183">
        <f t="shared" si="1"/>
        <v>77741.53</v>
      </c>
      <c r="P71" s="175"/>
      <c r="Q71" s="176" t="s">
        <v>82</v>
      </c>
      <c r="R71" s="176" t="s">
        <v>27</v>
      </c>
    </row>
    <row r="72" s="165" customFormat="true" ht="27" customHeight="true" spans="1:18">
      <c r="A72" s="175">
        <v>67</v>
      </c>
      <c r="B72" s="175" t="s">
        <v>169</v>
      </c>
      <c r="C72" s="175" t="s">
        <v>147</v>
      </c>
      <c r="D72" s="175" t="s">
        <v>84</v>
      </c>
      <c r="E72" s="175">
        <v>5</v>
      </c>
      <c r="F72" s="175">
        <v>10230</v>
      </c>
      <c r="G72" s="175">
        <v>920700</v>
      </c>
      <c r="H72" s="177">
        <v>40510.8</v>
      </c>
      <c r="I72" s="180">
        <v>45066</v>
      </c>
      <c r="J72" s="180">
        <v>45431</v>
      </c>
      <c r="K72" s="175">
        <v>4051.08</v>
      </c>
      <c r="L72" s="175">
        <v>18229.86</v>
      </c>
      <c r="M72" s="175">
        <v>10127.7</v>
      </c>
      <c r="N72" s="175">
        <v>8102.16</v>
      </c>
      <c r="O72" s="183">
        <f t="shared" si="1"/>
        <v>36459.72</v>
      </c>
      <c r="P72" s="175"/>
      <c r="Q72" s="175" t="s">
        <v>35</v>
      </c>
      <c r="R72" s="176" t="s">
        <v>27</v>
      </c>
    </row>
    <row r="73" s="165" customFormat="true" ht="27" customHeight="true" spans="1:18">
      <c r="A73" s="175">
        <v>68</v>
      </c>
      <c r="B73" s="176" t="s">
        <v>170</v>
      </c>
      <c r="C73" s="176" t="s">
        <v>147</v>
      </c>
      <c r="D73" s="176" t="s">
        <v>86</v>
      </c>
      <c r="E73" s="176">
        <v>3</v>
      </c>
      <c r="F73" s="176">
        <v>7293</v>
      </c>
      <c r="G73" s="176">
        <v>656370</v>
      </c>
      <c r="H73" s="177">
        <v>28880.28</v>
      </c>
      <c r="I73" s="180">
        <v>45066</v>
      </c>
      <c r="J73" s="180">
        <v>45431</v>
      </c>
      <c r="K73" s="176">
        <v>2888.03</v>
      </c>
      <c r="L73" s="176">
        <v>12996.13</v>
      </c>
      <c r="M73" s="176">
        <v>7220.07</v>
      </c>
      <c r="N73" s="176">
        <v>5776.05</v>
      </c>
      <c r="O73" s="183">
        <f t="shared" si="1"/>
        <v>25992.25</v>
      </c>
      <c r="P73" s="175"/>
      <c r="Q73" s="176" t="s">
        <v>40</v>
      </c>
      <c r="R73" s="176" t="s">
        <v>27</v>
      </c>
    </row>
    <row r="74" s="165" customFormat="true" ht="27" customHeight="true" spans="1:18">
      <c r="A74" s="175">
        <v>69</v>
      </c>
      <c r="B74" s="176" t="s">
        <v>171</v>
      </c>
      <c r="C74" s="176" t="s">
        <v>147</v>
      </c>
      <c r="D74" s="176" t="s">
        <v>88</v>
      </c>
      <c r="E74" s="176">
        <v>28</v>
      </c>
      <c r="F74" s="176">
        <v>54780</v>
      </c>
      <c r="G74" s="176">
        <v>4930200</v>
      </c>
      <c r="H74" s="177">
        <v>216928.8</v>
      </c>
      <c r="I74" s="180">
        <v>45066</v>
      </c>
      <c r="J74" s="180">
        <v>45431</v>
      </c>
      <c r="K74" s="176">
        <v>21692.88</v>
      </c>
      <c r="L74" s="176">
        <v>97617.96</v>
      </c>
      <c r="M74" s="176">
        <v>54232.2</v>
      </c>
      <c r="N74" s="176">
        <v>43385.76</v>
      </c>
      <c r="O74" s="183">
        <f t="shared" si="1"/>
        <v>195235.92</v>
      </c>
      <c r="P74" s="175"/>
      <c r="Q74" s="176" t="s">
        <v>64</v>
      </c>
      <c r="R74" s="176" t="s">
        <v>27</v>
      </c>
    </row>
    <row r="75" s="165" customFormat="true" ht="27" customHeight="true" spans="1:18">
      <c r="A75" s="175">
        <v>70</v>
      </c>
      <c r="B75" s="175" t="s">
        <v>172</v>
      </c>
      <c r="C75" s="175" t="s">
        <v>147</v>
      </c>
      <c r="D75" s="175" t="s">
        <v>90</v>
      </c>
      <c r="E75" s="175">
        <v>10</v>
      </c>
      <c r="F75" s="175">
        <v>20031</v>
      </c>
      <c r="G75" s="175">
        <v>1802790</v>
      </c>
      <c r="H75" s="177">
        <v>79322.76</v>
      </c>
      <c r="I75" s="180">
        <v>45078</v>
      </c>
      <c r="J75" s="180">
        <v>45443</v>
      </c>
      <c r="K75" s="175">
        <v>7932.28</v>
      </c>
      <c r="L75" s="175">
        <v>35695.24</v>
      </c>
      <c r="M75" s="175">
        <v>19830.69</v>
      </c>
      <c r="N75" s="175">
        <v>15864.55</v>
      </c>
      <c r="O75" s="183">
        <f t="shared" si="1"/>
        <v>71390.48</v>
      </c>
      <c r="P75" s="175"/>
      <c r="Q75" s="175" t="s">
        <v>91</v>
      </c>
      <c r="R75" s="176" t="s">
        <v>27</v>
      </c>
    </row>
    <row r="76" s="165" customFormat="true" ht="27" customHeight="true" spans="1:18">
      <c r="A76" s="186" t="s">
        <v>173</v>
      </c>
      <c r="B76" s="187"/>
      <c r="C76" s="175"/>
      <c r="D76" s="175"/>
      <c r="E76" s="175">
        <f>SUM(E6:E75)</f>
        <v>2278</v>
      </c>
      <c r="F76" s="175">
        <f>SUM(F6:F75)</f>
        <v>2251306.12</v>
      </c>
      <c r="G76" s="175">
        <f>SUM(G6:G75)</f>
        <v>265648689.95</v>
      </c>
      <c r="H76" s="175">
        <f>SUM(H6:H75)</f>
        <v>17472496.67</v>
      </c>
      <c r="I76" s="175"/>
      <c r="J76" s="175"/>
      <c r="K76" s="175">
        <f>SUM(K6:K75)</f>
        <v>1651098.02</v>
      </c>
      <c r="L76" s="175">
        <f>SUM(L6:L75)</f>
        <v>6500718.71</v>
      </c>
      <c r="M76" s="175">
        <f>SUM(M6:M75)</f>
        <v>4767947.35</v>
      </c>
      <c r="N76" s="175">
        <f>SUM(N6:N75)</f>
        <v>4552732.59</v>
      </c>
      <c r="O76" s="175">
        <f>SUM(O6:O75)</f>
        <v>15821398.65</v>
      </c>
      <c r="P76" s="175"/>
      <c r="Q76" s="175"/>
      <c r="R76" s="175"/>
    </row>
    <row r="77" s="164" customFormat="true" spans="7:15">
      <c r="G77" s="166"/>
      <c r="H77" s="166"/>
      <c r="L77" s="166"/>
      <c r="M77" s="166"/>
      <c r="N77" s="166"/>
      <c r="O77" s="166"/>
    </row>
    <row r="78" s="164" customFormat="true" spans="7:15">
      <c r="G78" s="166"/>
      <c r="H78" s="166"/>
      <c r="L78" s="166"/>
      <c r="M78" s="166"/>
      <c r="N78" s="166"/>
      <c r="O78" s="166"/>
    </row>
    <row r="79" s="164" customFormat="true" spans="5:15">
      <c r="E79" s="188"/>
      <c r="G79" s="166"/>
      <c r="H79" s="166"/>
      <c r="L79" s="166"/>
      <c r="M79" s="166"/>
      <c r="N79" s="166"/>
      <c r="O79" s="166"/>
    </row>
  </sheetData>
  <mergeCells count="19">
    <mergeCell ref="A1:P1"/>
    <mergeCell ref="A2:R2"/>
    <mergeCell ref="N3:O3"/>
    <mergeCell ref="L4:O4"/>
    <mergeCell ref="A76:B7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1"/>
  <sheetViews>
    <sheetView view="pageBreakPreview" zoomScaleNormal="80" zoomScaleSheetLayoutView="100" workbookViewId="0">
      <pane xSplit="7" ySplit="5" topLeftCell="H6" activePane="bottomRight" state="frozen"/>
      <selection/>
      <selection pane="topRight"/>
      <selection pane="bottomLeft"/>
      <selection pane="bottomRight" activeCell="N9" sqref="N9"/>
    </sheetView>
  </sheetViews>
  <sheetFormatPr defaultColWidth="8.66666666666667" defaultRowHeight="13.5"/>
  <cols>
    <col min="1" max="1" width="3.63333333333333" style="127" customWidth="true"/>
    <col min="2" max="2" width="18.5083333333333" style="128" customWidth="true"/>
    <col min="3" max="3" width="4.83333333333333" style="129" customWidth="true"/>
    <col min="4" max="4" width="6.25" style="130" customWidth="true"/>
    <col min="5" max="5" width="15.0666666666667" style="8" customWidth="true"/>
    <col min="6" max="7" width="14.0666666666667" style="8" customWidth="true"/>
    <col min="8" max="8" width="12.1333333333333" style="131" customWidth="true"/>
    <col min="9" max="10" width="14.0666666666667" style="131" customWidth="true"/>
    <col min="11" max="11" width="14.0666666666667" style="132" customWidth="true"/>
    <col min="12" max="15" width="11.2" style="131" customWidth="true"/>
    <col min="16" max="16" width="12.1333333333333" style="131" customWidth="true"/>
    <col min="17" max="19" width="14.0666666666667" style="131" customWidth="true"/>
    <col min="20" max="20" width="14.7333333333333" style="127"/>
    <col min="21" max="16384" width="8.66666666666667" style="127"/>
  </cols>
  <sheetData>
    <row r="1" s="125" customFormat="true" ht="12" spans="1:19">
      <c r="A1" s="12" t="s">
        <v>174</v>
      </c>
      <c r="B1" s="133"/>
      <c r="C1" s="134"/>
      <c r="D1" s="134"/>
      <c r="E1" s="149"/>
      <c r="F1" s="149"/>
      <c r="G1" s="149"/>
      <c r="H1" s="150"/>
      <c r="I1" s="150"/>
      <c r="J1" s="150"/>
      <c r="K1" s="159"/>
      <c r="L1" s="150"/>
      <c r="M1" s="150"/>
      <c r="N1" s="150"/>
      <c r="O1" s="150"/>
      <c r="P1" s="150"/>
      <c r="Q1" s="150"/>
      <c r="R1" s="150"/>
      <c r="S1" s="150"/>
    </row>
    <row r="2" s="125" customFormat="true" ht="33" customHeight="true" spans="1:19">
      <c r="A2" s="135" t="s">
        <v>175</v>
      </c>
      <c r="B2" s="136"/>
      <c r="C2" s="136"/>
      <c r="D2" s="136"/>
      <c r="E2" s="151"/>
      <c r="F2" s="151"/>
      <c r="G2" s="151"/>
      <c r="H2" s="152"/>
      <c r="I2" s="152"/>
      <c r="J2" s="152"/>
      <c r="K2" s="160"/>
      <c r="L2" s="152"/>
      <c r="M2" s="152"/>
      <c r="N2" s="152"/>
      <c r="O2" s="152"/>
      <c r="P2" s="152"/>
      <c r="Q2" s="152"/>
      <c r="R2" s="152"/>
      <c r="S2" s="152"/>
    </row>
    <row r="3" s="5" customFormat="true" ht="22" customHeight="true" spans="1:19">
      <c r="A3" s="137" t="s">
        <v>1</v>
      </c>
      <c r="B3" s="137"/>
      <c r="C3" s="137"/>
      <c r="D3" s="137"/>
      <c r="E3" s="153"/>
      <c r="F3" s="153"/>
      <c r="G3" s="153"/>
      <c r="H3" s="153"/>
      <c r="I3" s="66" t="s">
        <v>176</v>
      </c>
      <c r="J3" s="66"/>
      <c r="K3" s="66"/>
      <c r="L3" s="66"/>
      <c r="M3" s="162"/>
      <c r="N3" s="162"/>
      <c r="O3" s="162"/>
      <c r="P3" s="162"/>
      <c r="Q3" s="162"/>
      <c r="R3" s="163" t="s">
        <v>177</v>
      </c>
      <c r="S3" s="162"/>
    </row>
    <row r="4" s="4" customFormat="true" ht="30" customHeight="true" spans="1:19">
      <c r="A4" s="138" t="s">
        <v>3</v>
      </c>
      <c r="B4" s="139" t="s">
        <v>178</v>
      </c>
      <c r="C4" s="139" t="s">
        <v>179</v>
      </c>
      <c r="D4" s="139" t="s">
        <v>180</v>
      </c>
      <c r="E4" s="154" t="s">
        <v>9</v>
      </c>
      <c r="F4" s="154" t="s">
        <v>10</v>
      </c>
      <c r="G4" s="155" t="s">
        <v>181</v>
      </c>
      <c r="H4" s="30" t="s">
        <v>182</v>
      </c>
      <c r="I4" s="30"/>
      <c r="J4" s="30"/>
      <c r="K4" s="30"/>
      <c r="L4" s="30" t="s">
        <v>183</v>
      </c>
      <c r="M4" s="30"/>
      <c r="N4" s="30"/>
      <c r="O4" s="30"/>
      <c r="P4" s="30" t="s">
        <v>184</v>
      </c>
      <c r="Q4" s="30"/>
      <c r="R4" s="30"/>
      <c r="S4" s="30"/>
    </row>
    <row r="5" s="4" customFormat="true" ht="30" customHeight="true" spans="1:19">
      <c r="A5" s="138"/>
      <c r="B5" s="139"/>
      <c r="C5" s="139"/>
      <c r="D5" s="139"/>
      <c r="E5" s="154"/>
      <c r="F5" s="154"/>
      <c r="G5" s="156"/>
      <c r="H5" s="30" t="s">
        <v>185</v>
      </c>
      <c r="I5" s="30" t="s">
        <v>186</v>
      </c>
      <c r="J5" s="30" t="s">
        <v>20</v>
      </c>
      <c r="K5" s="30" t="s">
        <v>187</v>
      </c>
      <c r="L5" s="30" t="s">
        <v>185</v>
      </c>
      <c r="M5" s="30" t="s">
        <v>186</v>
      </c>
      <c r="N5" s="30" t="s">
        <v>20</v>
      </c>
      <c r="O5" s="30" t="s">
        <v>188</v>
      </c>
      <c r="P5" s="30" t="s">
        <v>185</v>
      </c>
      <c r="Q5" s="30" t="s">
        <v>186</v>
      </c>
      <c r="R5" s="30" t="s">
        <v>20</v>
      </c>
      <c r="S5" s="30" t="s">
        <v>187</v>
      </c>
    </row>
    <row r="6" s="126" customFormat="true" ht="30" customHeight="true" spans="1:20">
      <c r="A6" s="140" t="s">
        <v>189</v>
      </c>
      <c r="B6" s="141"/>
      <c r="C6" s="142">
        <f>SUM(C7:C7)</f>
        <v>1</v>
      </c>
      <c r="D6" s="142">
        <f>SUM(D7:D7)</f>
        <v>1</v>
      </c>
      <c r="E6" s="97">
        <f t="shared" ref="E6:S6" si="0">SUM(E7:E7)</f>
        <v>665500</v>
      </c>
      <c r="F6" s="97">
        <f t="shared" si="0"/>
        <v>117128</v>
      </c>
      <c r="G6" s="97">
        <f t="shared" si="0"/>
        <v>20497.4</v>
      </c>
      <c r="H6" s="97">
        <f t="shared" si="0"/>
        <v>0</v>
      </c>
      <c r="I6" s="97">
        <f t="shared" si="0"/>
        <v>52707.6</v>
      </c>
      <c r="J6" s="97">
        <f t="shared" si="0"/>
        <v>43923</v>
      </c>
      <c r="K6" s="97">
        <f t="shared" si="0"/>
        <v>96630.6</v>
      </c>
      <c r="L6" s="97">
        <f t="shared" si="0"/>
        <v>0</v>
      </c>
      <c r="M6" s="97">
        <f t="shared" si="0"/>
        <v>0</v>
      </c>
      <c r="N6" s="97">
        <f t="shared" si="0"/>
        <v>0</v>
      </c>
      <c r="O6" s="97">
        <f t="shared" si="0"/>
        <v>0</v>
      </c>
      <c r="P6" s="97">
        <f t="shared" si="0"/>
        <v>0</v>
      </c>
      <c r="Q6" s="97">
        <f t="shared" si="0"/>
        <v>52707.6</v>
      </c>
      <c r="R6" s="97">
        <f t="shared" si="0"/>
        <v>43923</v>
      </c>
      <c r="S6" s="97">
        <f t="shared" si="0"/>
        <v>96630.6</v>
      </c>
      <c r="T6" s="126">
        <f>S6-R6-Q6-P6</f>
        <v>0</v>
      </c>
    </row>
    <row r="7" s="127" customFormat="true" ht="30" customHeight="true" spans="1:19">
      <c r="A7" s="143">
        <v>1</v>
      </c>
      <c r="B7" s="18" t="s">
        <v>190</v>
      </c>
      <c r="C7" s="52">
        <v>1</v>
      </c>
      <c r="D7" s="52">
        <v>1</v>
      </c>
      <c r="E7" s="157">
        <v>665500</v>
      </c>
      <c r="F7" s="157">
        <v>117128</v>
      </c>
      <c r="G7" s="157">
        <v>20497.4</v>
      </c>
      <c r="H7" s="38">
        <v>0</v>
      </c>
      <c r="I7" s="38">
        <v>52707.6</v>
      </c>
      <c r="J7" s="38">
        <v>43923</v>
      </c>
      <c r="K7" s="38">
        <f>SUM(H7:J7)</f>
        <v>96630.6</v>
      </c>
      <c r="L7" s="38">
        <v>0</v>
      </c>
      <c r="M7" s="38">
        <v>0</v>
      </c>
      <c r="N7" s="38">
        <v>0</v>
      </c>
      <c r="O7" s="38">
        <f>SUM(L7:N7)</f>
        <v>0</v>
      </c>
      <c r="P7" s="38">
        <f>H7+L7</f>
        <v>0</v>
      </c>
      <c r="Q7" s="38">
        <f t="shared" ref="P7:R7" si="1">I7+M7</f>
        <v>52707.6</v>
      </c>
      <c r="R7" s="38">
        <f t="shared" si="1"/>
        <v>43923</v>
      </c>
      <c r="S7" s="38">
        <f>SUM(P7:R7)</f>
        <v>96630.6</v>
      </c>
    </row>
    <row r="8" s="126" customFormat="true" ht="30" customHeight="true" spans="1:20">
      <c r="A8" s="140" t="s">
        <v>191</v>
      </c>
      <c r="B8" s="141"/>
      <c r="C8" s="142">
        <f t="shared" ref="C8:S8" si="2">SUM(C9:C9)</f>
        <v>2</v>
      </c>
      <c r="D8" s="142">
        <f t="shared" si="2"/>
        <v>2</v>
      </c>
      <c r="E8" s="97">
        <f t="shared" si="2"/>
        <v>6240000</v>
      </c>
      <c r="F8" s="97">
        <f t="shared" si="2"/>
        <v>443456</v>
      </c>
      <c r="G8" s="97">
        <f t="shared" si="2"/>
        <v>88691.2</v>
      </c>
      <c r="H8" s="97">
        <f t="shared" si="2"/>
        <v>0</v>
      </c>
      <c r="I8" s="97">
        <f t="shared" si="2"/>
        <v>177382.4</v>
      </c>
      <c r="J8" s="97">
        <f t="shared" si="2"/>
        <v>177382.4</v>
      </c>
      <c r="K8" s="97">
        <f t="shared" si="2"/>
        <v>354764.8</v>
      </c>
      <c r="L8" s="97">
        <f t="shared" si="2"/>
        <v>0</v>
      </c>
      <c r="M8" s="97">
        <f t="shared" si="2"/>
        <v>0</v>
      </c>
      <c r="N8" s="97">
        <f t="shared" si="2"/>
        <v>0</v>
      </c>
      <c r="O8" s="97">
        <f t="shared" si="2"/>
        <v>0</v>
      </c>
      <c r="P8" s="97">
        <f t="shared" si="2"/>
        <v>0</v>
      </c>
      <c r="Q8" s="97">
        <f t="shared" si="2"/>
        <v>177382.4</v>
      </c>
      <c r="R8" s="97">
        <f t="shared" si="2"/>
        <v>177382.4</v>
      </c>
      <c r="S8" s="97">
        <f t="shared" si="2"/>
        <v>354764.8</v>
      </c>
      <c r="T8" s="126">
        <f>S8-R8-Q8-P8</f>
        <v>0</v>
      </c>
    </row>
    <row r="9" s="127" customFormat="true" ht="30" customHeight="true" spans="1:19">
      <c r="A9" s="144">
        <v>1</v>
      </c>
      <c r="B9" s="18" t="s">
        <v>192</v>
      </c>
      <c r="C9" s="52">
        <v>2</v>
      </c>
      <c r="D9" s="52">
        <v>2</v>
      </c>
      <c r="E9" s="157">
        <v>6240000</v>
      </c>
      <c r="F9" s="157">
        <v>443456</v>
      </c>
      <c r="G9" s="157">
        <v>88691.2</v>
      </c>
      <c r="H9" s="157">
        <v>0</v>
      </c>
      <c r="I9" s="38">
        <v>177382.4</v>
      </c>
      <c r="J9" s="38">
        <v>177382.4</v>
      </c>
      <c r="K9" s="38">
        <f t="shared" ref="K9:K16" si="3">SUM(H9:J9)</f>
        <v>354764.8</v>
      </c>
      <c r="L9" s="38">
        <v>0</v>
      </c>
      <c r="M9" s="38">
        <v>0</v>
      </c>
      <c r="N9" s="38">
        <v>0</v>
      </c>
      <c r="O9" s="38">
        <f>SUM(L9:N9)</f>
        <v>0</v>
      </c>
      <c r="P9" s="38">
        <f>H9+L9</f>
        <v>0</v>
      </c>
      <c r="Q9" s="38">
        <f t="shared" ref="P9:R9" si="4">I9+M9</f>
        <v>177382.4</v>
      </c>
      <c r="R9" s="38">
        <f t="shared" si="4"/>
        <v>177382.4</v>
      </c>
      <c r="S9" s="38">
        <f>SUM(P9:R9)</f>
        <v>354764.8</v>
      </c>
    </row>
    <row r="10" s="126" customFormat="true" ht="30" customHeight="true" spans="1:20">
      <c r="A10" s="140" t="s">
        <v>193</v>
      </c>
      <c r="B10" s="141"/>
      <c r="C10" s="142">
        <f>SUM(C11:C12)</f>
        <v>4</v>
      </c>
      <c r="D10" s="142">
        <f>SUM(D11:D12)</f>
        <v>369</v>
      </c>
      <c r="E10" s="97">
        <f>SUM(E11:E12)</f>
        <v>1700736</v>
      </c>
      <c r="F10" s="97">
        <f t="shared" ref="F10:S10" si="5">SUM(F11:F12)</f>
        <v>153066.24</v>
      </c>
      <c r="G10" s="97">
        <f t="shared" si="5"/>
        <v>14896.65</v>
      </c>
      <c r="H10" s="97">
        <f t="shared" si="5"/>
        <v>68879.81</v>
      </c>
      <c r="I10" s="97">
        <f t="shared" si="5"/>
        <v>38266.56</v>
      </c>
      <c r="J10" s="97">
        <f t="shared" si="5"/>
        <v>31023.22</v>
      </c>
      <c r="K10" s="97">
        <f t="shared" si="5"/>
        <v>138169.59</v>
      </c>
      <c r="L10" s="97">
        <f t="shared" si="5"/>
        <v>-52.81</v>
      </c>
      <c r="M10" s="97">
        <f t="shared" si="5"/>
        <v>-29.34</v>
      </c>
      <c r="N10" s="97">
        <f t="shared" si="5"/>
        <v>-35.21</v>
      </c>
      <c r="O10" s="97">
        <f t="shared" si="5"/>
        <v>-117.36</v>
      </c>
      <c r="P10" s="97">
        <f t="shared" si="5"/>
        <v>68827</v>
      </c>
      <c r="Q10" s="97">
        <f t="shared" si="5"/>
        <v>38237.22</v>
      </c>
      <c r="R10" s="97">
        <f t="shared" si="5"/>
        <v>30988.01</v>
      </c>
      <c r="S10" s="97">
        <f t="shared" si="5"/>
        <v>138052.23</v>
      </c>
      <c r="T10" s="126">
        <f>S10-R10-Q10-P10</f>
        <v>0</v>
      </c>
    </row>
    <row r="11" s="127" customFormat="true" ht="30" customHeight="true" spans="1:19">
      <c r="A11" s="144">
        <v>1</v>
      </c>
      <c r="B11" s="18" t="s">
        <v>190</v>
      </c>
      <c r="C11" s="52">
        <v>2</v>
      </c>
      <c r="D11" s="52">
        <v>351</v>
      </c>
      <c r="E11" s="157">
        <v>1655184</v>
      </c>
      <c r="F11" s="157">
        <v>148966.56</v>
      </c>
      <c r="G11" s="157">
        <v>14896.65</v>
      </c>
      <c r="H11" s="38">
        <v>67034.95</v>
      </c>
      <c r="I11" s="38">
        <v>37241.64</v>
      </c>
      <c r="J11" s="38">
        <v>29793.32</v>
      </c>
      <c r="K11" s="38">
        <f t="shared" si="3"/>
        <v>134069.91</v>
      </c>
      <c r="L11" s="38">
        <v>0</v>
      </c>
      <c r="M11" s="38">
        <v>0</v>
      </c>
      <c r="N11" s="38">
        <v>0</v>
      </c>
      <c r="O11" s="38">
        <f t="shared" ref="O11:O16" si="6">SUM(L11:N11)</f>
        <v>0</v>
      </c>
      <c r="P11" s="38">
        <f t="shared" ref="P11:P14" si="7">H11+L11</f>
        <v>67034.95</v>
      </c>
      <c r="Q11" s="38">
        <f t="shared" ref="Q11:Q14" si="8">I11+M11</f>
        <v>37241.64</v>
      </c>
      <c r="R11" s="38">
        <f t="shared" ref="R11:R14" si="9">J11+N11</f>
        <v>29793.32</v>
      </c>
      <c r="S11" s="38">
        <f t="shared" ref="S11:S16" si="10">SUM(P11:R11)</f>
        <v>134069.91</v>
      </c>
    </row>
    <row r="12" s="127" customFormat="true" ht="30" customHeight="true" spans="1:19">
      <c r="A12" s="144">
        <v>2</v>
      </c>
      <c r="B12" s="18" t="s">
        <v>194</v>
      </c>
      <c r="C12" s="52">
        <v>2</v>
      </c>
      <c r="D12" s="52">
        <v>18</v>
      </c>
      <c r="E12" s="157">
        <v>45552</v>
      </c>
      <c r="F12" s="157">
        <v>4099.68</v>
      </c>
      <c r="G12" s="157">
        <v>0</v>
      </c>
      <c r="H12" s="38">
        <v>1844.86</v>
      </c>
      <c r="I12" s="38">
        <v>1024.92</v>
      </c>
      <c r="J12" s="38">
        <v>1229.9</v>
      </c>
      <c r="K12" s="38">
        <f t="shared" si="3"/>
        <v>4099.68</v>
      </c>
      <c r="L12" s="38">
        <v>-52.81</v>
      </c>
      <c r="M12" s="38">
        <v>-29.34</v>
      </c>
      <c r="N12" s="38">
        <v>-35.21</v>
      </c>
      <c r="O12" s="38">
        <f t="shared" si="6"/>
        <v>-117.36</v>
      </c>
      <c r="P12" s="38">
        <f t="shared" si="7"/>
        <v>1792.05</v>
      </c>
      <c r="Q12" s="38">
        <f t="shared" si="8"/>
        <v>995.58</v>
      </c>
      <c r="R12" s="38">
        <f t="shared" si="9"/>
        <v>1194.69</v>
      </c>
      <c r="S12" s="38">
        <f t="shared" si="10"/>
        <v>3982.32</v>
      </c>
    </row>
    <row r="13" s="126" customFormat="true" ht="30" customHeight="true" spans="1:19">
      <c r="A13" s="61" t="s">
        <v>195</v>
      </c>
      <c r="B13" s="63"/>
      <c r="C13" s="142">
        <f t="shared" ref="C13:S13" si="11">SUM(C14:C14)</f>
        <v>1</v>
      </c>
      <c r="D13" s="142">
        <f t="shared" si="11"/>
        <v>48</v>
      </c>
      <c r="E13" s="97">
        <f t="shared" si="11"/>
        <v>201799.2</v>
      </c>
      <c r="F13" s="97">
        <f t="shared" si="11"/>
        <v>26233.9</v>
      </c>
      <c r="G13" s="97">
        <f t="shared" si="11"/>
        <v>0</v>
      </c>
      <c r="H13" s="97">
        <f t="shared" si="11"/>
        <v>11805.26</v>
      </c>
      <c r="I13" s="97">
        <f t="shared" si="11"/>
        <v>7870.17</v>
      </c>
      <c r="J13" s="97">
        <f t="shared" si="11"/>
        <v>6558.47</v>
      </c>
      <c r="K13" s="97">
        <f t="shared" si="11"/>
        <v>26233.9</v>
      </c>
      <c r="L13" s="97">
        <f t="shared" si="11"/>
        <v>-790.44</v>
      </c>
      <c r="M13" s="97">
        <f t="shared" si="11"/>
        <v>-526.97</v>
      </c>
      <c r="N13" s="97">
        <f t="shared" si="11"/>
        <v>-439.16</v>
      </c>
      <c r="O13" s="97">
        <f t="shared" si="11"/>
        <v>-1756.57</v>
      </c>
      <c r="P13" s="97">
        <f t="shared" si="11"/>
        <v>11014.82</v>
      </c>
      <c r="Q13" s="97">
        <f t="shared" si="11"/>
        <v>7343.2</v>
      </c>
      <c r="R13" s="97">
        <f t="shared" si="11"/>
        <v>6119.31</v>
      </c>
      <c r="S13" s="97">
        <f t="shared" si="11"/>
        <v>24477.33</v>
      </c>
    </row>
    <row r="14" s="127" customFormat="true" ht="30" customHeight="true" spans="1:19">
      <c r="A14" s="144">
        <v>1</v>
      </c>
      <c r="B14" s="18" t="s">
        <v>194</v>
      </c>
      <c r="C14" s="52">
        <v>1</v>
      </c>
      <c r="D14" s="52">
        <v>48</v>
      </c>
      <c r="E14" s="157">
        <v>201799.2</v>
      </c>
      <c r="F14" s="157">
        <v>26233.9</v>
      </c>
      <c r="G14" s="157">
        <v>0</v>
      </c>
      <c r="H14" s="38">
        <v>11805.26</v>
      </c>
      <c r="I14" s="38">
        <v>7870.17</v>
      </c>
      <c r="J14" s="38">
        <v>6558.47</v>
      </c>
      <c r="K14" s="38">
        <f t="shared" si="3"/>
        <v>26233.9</v>
      </c>
      <c r="L14" s="38">
        <v>-790.44</v>
      </c>
      <c r="M14" s="38">
        <v>-526.97</v>
      </c>
      <c r="N14" s="38">
        <v>-439.16</v>
      </c>
      <c r="O14" s="38">
        <f t="shared" si="6"/>
        <v>-1756.57</v>
      </c>
      <c r="P14" s="38">
        <f t="shared" si="7"/>
        <v>11014.82</v>
      </c>
      <c r="Q14" s="38">
        <f t="shared" si="8"/>
        <v>7343.2</v>
      </c>
      <c r="R14" s="38">
        <f t="shared" si="9"/>
        <v>6119.31</v>
      </c>
      <c r="S14" s="38">
        <f t="shared" si="10"/>
        <v>24477.33</v>
      </c>
    </row>
    <row r="15" s="126" customFormat="true" ht="30" customHeight="true" spans="1:19">
      <c r="A15" s="61" t="s">
        <v>196</v>
      </c>
      <c r="B15" s="63"/>
      <c r="C15" s="142">
        <f t="shared" ref="C15:S15" si="12">SUM(C16:C16)</f>
        <v>1</v>
      </c>
      <c r="D15" s="142">
        <f t="shared" si="12"/>
        <v>48</v>
      </c>
      <c r="E15" s="97">
        <f t="shared" si="12"/>
        <v>3606980</v>
      </c>
      <c r="F15" s="97">
        <f t="shared" si="12"/>
        <v>88010.31</v>
      </c>
      <c r="G15" s="97">
        <f t="shared" si="12"/>
        <v>0</v>
      </c>
      <c r="H15" s="97">
        <f t="shared" si="12"/>
        <v>39604.64</v>
      </c>
      <c r="I15" s="97">
        <f t="shared" si="12"/>
        <v>22002.58</v>
      </c>
      <c r="J15" s="97">
        <f t="shared" si="12"/>
        <v>26403.09</v>
      </c>
      <c r="K15" s="97">
        <f t="shared" si="12"/>
        <v>88010.31</v>
      </c>
      <c r="L15" s="97">
        <f t="shared" si="12"/>
        <v>-1867.04</v>
      </c>
      <c r="M15" s="97">
        <f t="shared" si="12"/>
        <v>-1037.24</v>
      </c>
      <c r="N15" s="97">
        <f t="shared" si="12"/>
        <v>-1244.7</v>
      </c>
      <c r="O15" s="97">
        <f t="shared" si="12"/>
        <v>-4148.98</v>
      </c>
      <c r="P15" s="97">
        <f t="shared" si="12"/>
        <v>37737.6</v>
      </c>
      <c r="Q15" s="97">
        <f t="shared" si="12"/>
        <v>20965.34</v>
      </c>
      <c r="R15" s="97">
        <f t="shared" si="12"/>
        <v>25158.39</v>
      </c>
      <c r="S15" s="97">
        <f t="shared" si="12"/>
        <v>83861.33</v>
      </c>
    </row>
    <row r="16" s="127" customFormat="true" ht="30" customHeight="true" spans="1:19">
      <c r="A16" s="144">
        <v>1</v>
      </c>
      <c r="B16" s="18" t="s">
        <v>194</v>
      </c>
      <c r="C16" s="52">
        <v>1</v>
      </c>
      <c r="D16" s="52">
        <v>48</v>
      </c>
      <c r="E16" s="157">
        <v>3606980</v>
      </c>
      <c r="F16" s="157">
        <v>88010.31</v>
      </c>
      <c r="G16" s="157">
        <v>0</v>
      </c>
      <c r="H16" s="38">
        <v>39604.64</v>
      </c>
      <c r="I16" s="38">
        <v>22002.58</v>
      </c>
      <c r="J16" s="38">
        <v>26403.09</v>
      </c>
      <c r="K16" s="38">
        <f t="shared" si="3"/>
        <v>88010.31</v>
      </c>
      <c r="L16" s="38">
        <v>-1867.04</v>
      </c>
      <c r="M16" s="38">
        <v>-1037.24</v>
      </c>
      <c r="N16" s="38">
        <v>-1244.7</v>
      </c>
      <c r="O16" s="38">
        <f t="shared" si="6"/>
        <v>-4148.98</v>
      </c>
      <c r="P16" s="38">
        <f t="shared" ref="P16:P18" si="13">H16+L16</f>
        <v>37737.6</v>
      </c>
      <c r="Q16" s="38">
        <f>I16+M16</f>
        <v>20965.34</v>
      </c>
      <c r="R16" s="38">
        <f>J16+N16</f>
        <v>25158.39</v>
      </c>
      <c r="S16" s="38">
        <f t="shared" si="10"/>
        <v>83861.33</v>
      </c>
    </row>
    <row r="17" s="126" customFormat="true" ht="30" customHeight="true" spans="1:19">
      <c r="A17" s="145" t="s">
        <v>197</v>
      </c>
      <c r="B17" s="146"/>
      <c r="C17" s="142">
        <f t="shared" ref="C17:S17" si="14">SUM(C18:C18)</f>
        <v>6</v>
      </c>
      <c r="D17" s="142">
        <f t="shared" si="14"/>
        <v>57</v>
      </c>
      <c r="E17" s="97">
        <f t="shared" si="14"/>
        <v>151480</v>
      </c>
      <c r="F17" s="97">
        <f t="shared" si="14"/>
        <v>15148</v>
      </c>
      <c r="G17" s="97">
        <f t="shared" si="14"/>
        <v>757.4</v>
      </c>
      <c r="H17" s="97">
        <f t="shared" si="14"/>
        <v>0</v>
      </c>
      <c r="I17" s="97">
        <f t="shared" si="14"/>
        <v>6816.6</v>
      </c>
      <c r="J17" s="97">
        <f t="shared" si="14"/>
        <v>7574</v>
      </c>
      <c r="K17" s="97">
        <f t="shared" si="14"/>
        <v>14390.6</v>
      </c>
      <c r="L17" s="97">
        <f t="shared" si="14"/>
        <v>0</v>
      </c>
      <c r="M17" s="97">
        <f t="shared" si="14"/>
        <v>0</v>
      </c>
      <c r="N17" s="97">
        <f t="shared" si="14"/>
        <v>0</v>
      </c>
      <c r="O17" s="97">
        <f t="shared" si="14"/>
        <v>0</v>
      </c>
      <c r="P17" s="38">
        <f t="shared" si="13"/>
        <v>0</v>
      </c>
      <c r="Q17" s="97">
        <f t="shared" si="14"/>
        <v>6816.6</v>
      </c>
      <c r="R17" s="97">
        <f t="shared" si="14"/>
        <v>7574</v>
      </c>
      <c r="S17" s="97">
        <f t="shared" si="14"/>
        <v>14390.6</v>
      </c>
    </row>
    <row r="18" s="127" customFormat="true" ht="30" customHeight="true" spans="1:19">
      <c r="A18" s="144">
        <v>1</v>
      </c>
      <c r="B18" s="18" t="s">
        <v>198</v>
      </c>
      <c r="C18" s="52">
        <v>6</v>
      </c>
      <c r="D18" s="52">
        <v>57</v>
      </c>
      <c r="E18" s="157">
        <v>151480</v>
      </c>
      <c r="F18" s="157">
        <v>15148</v>
      </c>
      <c r="G18" s="157">
        <v>757.4</v>
      </c>
      <c r="H18" s="38">
        <v>0</v>
      </c>
      <c r="I18" s="38">
        <v>6816.6</v>
      </c>
      <c r="J18" s="38">
        <v>7574</v>
      </c>
      <c r="K18" s="38">
        <f>SUM(H18:J18)</f>
        <v>14390.6</v>
      </c>
      <c r="L18" s="38">
        <v>0</v>
      </c>
      <c r="M18" s="38">
        <v>0</v>
      </c>
      <c r="N18" s="38">
        <v>0</v>
      </c>
      <c r="O18" s="38">
        <f>SUM(L18:N18)</f>
        <v>0</v>
      </c>
      <c r="P18" s="38">
        <f t="shared" si="13"/>
        <v>0</v>
      </c>
      <c r="Q18" s="38">
        <f t="shared" ref="P18:R18" si="15">I18+M18</f>
        <v>6816.6</v>
      </c>
      <c r="R18" s="38">
        <f t="shared" si="15"/>
        <v>7574</v>
      </c>
      <c r="S18" s="38">
        <f>SUM(P18:R18)</f>
        <v>14390.6</v>
      </c>
    </row>
    <row r="19" s="126" customFormat="true" ht="30" customHeight="true" spans="1:20">
      <c r="A19" s="46" t="s">
        <v>173</v>
      </c>
      <c r="B19" s="46"/>
      <c r="C19" s="142">
        <f>C8+C10+C6+C13+C15+C17</f>
        <v>15</v>
      </c>
      <c r="D19" s="142">
        <f>D8+D10+D6+D13+D15+D17</f>
        <v>525</v>
      </c>
      <c r="E19" s="97">
        <f>E8+E10+E6+E13+E15+E17</f>
        <v>12566495.2</v>
      </c>
      <c r="F19" s="97">
        <f>F8+F10+F6+F13+F15+F17</f>
        <v>843042.45</v>
      </c>
      <c r="G19" s="97">
        <f t="shared" ref="F19:S19" si="16">G8+G10+G6+G13+G15+G17</f>
        <v>124842.65</v>
      </c>
      <c r="H19" s="97">
        <f t="shared" si="16"/>
        <v>120289.71</v>
      </c>
      <c r="I19" s="97">
        <f t="shared" si="16"/>
        <v>305045.91</v>
      </c>
      <c r="J19" s="97">
        <f t="shared" si="16"/>
        <v>292864.18</v>
      </c>
      <c r="K19" s="97">
        <f t="shared" si="16"/>
        <v>718199.8</v>
      </c>
      <c r="L19" s="97">
        <f t="shared" si="16"/>
        <v>-2710.29</v>
      </c>
      <c r="M19" s="97">
        <f t="shared" si="16"/>
        <v>-1593.55</v>
      </c>
      <c r="N19" s="97">
        <f t="shared" si="16"/>
        <v>-1719.07</v>
      </c>
      <c r="O19" s="97">
        <f t="shared" si="16"/>
        <v>-6022.91</v>
      </c>
      <c r="P19" s="97">
        <f t="shared" si="16"/>
        <v>117579.42</v>
      </c>
      <c r="Q19" s="97">
        <f t="shared" si="16"/>
        <v>303452.36</v>
      </c>
      <c r="R19" s="97">
        <f t="shared" si="16"/>
        <v>291145.11</v>
      </c>
      <c r="S19" s="97">
        <f t="shared" si="16"/>
        <v>712176.89</v>
      </c>
      <c r="T19" s="126">
        <f>S19-R19-Q19-P19</f>
        <v>0</v>
      </c>
    </row>
    <row r="20" s="5" customFormat="true" ht="24" customHeight="true" spans="1:19">
      <c r="A20" s="147"/>
      <c r="B20" s="147"/>
      <c r="C20" s="148"/>
      <c r="D20" s="148"/>
      <c r="E20" s="158"/>
      <c r="F20" s="158"/>
      <c r="G20" s="158"/>
      <c r="H20" s="158"/>
      <c r="I20" s="158"/>
      <c r="J20" s="158"/>
      <c r="K20" s="158"/>
      <c r="L20" s="161"/>
      <c r="M20" s="161"/>
      <c r="N20" s="161"/>
      <c r="O20" s="161"/>
      <c r="P20" s="161"/>
      <c r="Q20" s="161"/>
      <c r="R20" s="161"/>
      <c r="S20" s="161">
        <f>K19+O19-S19</f>
        <v>0</v>
      </c>
    </row>
    <row r="21" spans="8:11">
      <c r="H21" s="8"/>
      <c r="I21" s="8"/>
      <c r="J21" s="8"/>
      <c r="K21" s="8"/>
    </row>
  </sheetData>
  <autoFilter ref="A5:S20">
    <extLst/>
  </autoFilter>
  <mergeCells count="21">
    <mergeCell ref="A1:B1"/>
    <mergeCell ref="A2:S2"/>
    <mergeCell ref="I3:L3"/>
    <mergeCell ref="R3:S3"/>
    <mergeCell ref="H4:K4"/>
    <mergeCell ref="L4:O4"/>
    <mergeCell ref="P4:S4"/>
    <mergeCell ref="A6:B6"/>
    <mergeCell ref="A8:B8"/>
    <mergeCell ref="A10:B10"/>
    <mergeCell ref="A13:B13"/>
    <mergeCell ref="A15:B15"/>
    <mergeCell ref="A17:B17"/>
    <mergeCell ref="A19:B19"/>
    <mergeCell ref="A4:A5"/>
    <mergeCell ref="B4:B5"/>
    <mergeCell ref="C4:C5"/>
    <mergeCell ref="D4:D5"/>
    <mergeCell ref="E4:E5"/>
    <mergeCell ref="F4:F5"/>
    <mergeCell ref="G4:G5"/>
  </mergeCells>
  <pageMargins left="0.354166666666667" right="0.275" top="0.865972222222222" bottom="0.432638888888889" header="0.393055555555556" footer="0.118055555555556"/>
  <pageSetup paperSize="9" scale="62" fitToHeight="0" orientation="landscape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B9"/>
  <sheetViews>
    <sheetView view="pageBreakPreview" zoomScaleNormal="70" zoomScaleSheetLayoutView="100" workbookViewId="0">
      <selection activeCell="H21" sqref="H21"/>
    </sheetView>
  </sheetViews>
  <sheetFormatPr defaultColWidth="8.25" defaultRowHeight="10.5"/>
  <cols>
    <col min="1" max="1" width="5.58333333333333" style="83" customWidth="true"/>
    <col min="2" max="2" width="7.08333333333333" style="83" customWidth="true"/>
    <col min="3" max="3" width="5.73333333333333" style="83" customWidth="true"/>
    <col min="4" max="4" width="5.08333333333333" style="83" customWidth="true"/>
    <col min="5" max="5" width="7.41666666666667" style="83" customWidth="true"/>
    <col min="6" max="6" width="15.0666666666667" style="83" customWidth="true"/>
    <col min="7" max="7" width="14.0666666666667" style="83" customWidth="true"/>
    <col min="8" max="9" width="9.375" style="84" customWidth="true"/>
    <col min="10" max="10" width="14.0666666666667" style="83" customWidth="true"/>
    <col min="11" max="22" width="10.7333333333333" style="83" customWidth="true"/>
    <col min="23" max="23" width="12.0666666666667" style="85" customWidth="true"/>
    <col min="24" max="24" width="17.2666666666667" style="83" customWidth="true"/>
    <col min="25" max="31" width="8.25" style="86"/>
    <col min="32" max="32" width="5.75" style="86" customWidth="true"/>
    <col min="33" max="40" width="8.25" style="86"/>
    <col min="41" max="16384" width="8.25" style="83"/>
  </cols>
  <sheetData>
    <row r="1" s="79" customFormat="true" spans="1:31">
      <c r="A1" s="87" t="s">
        <v>199</v>
      </c>
      <c r="B1" s="87"/>
      <c r="C1" s="87"/>
      <c r="G1" s="95"/>
      <c r="H1" s="95"/>
      <c r="I1" s="100"/>
      <c r="J1" s="100"/>
      <c r="K1" s="101"/>
      <c r="L1" s="101"/>
      <c r="M1" s="101"/>
      <c r="N1" s="104"/>
      <c r="O1" s="104"/>
      <c r="P1" s="104"/>
      <c r="Q1" s="104"/>
      <c r="R1" s="104"/>
      <c r="S1" s="104"/>
      <c r="T1" s="104"/>
      <c r="U1" s="104"/>
      <c r="V1" s="104"/>
      <c r="W1" s="106"/>
      <c r="X1" s="104"/>
      <c r="Y1" s="104"/>
      <c r="Z1" s="104"/>
      <c r="AA1" s="104"/>
      <c r="AB1" s="104"/>
      <c r="AC1" s="104"/>
      <c r="AD1" s="104"/>
      <c r="AE1" s="87"/>
    </row>
    <row r="2" s="80" customFormat="true" ht="23.1" customHeight="true" spans="1:32">
      <c r="A2" s="13" t="s">
        <v>200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42"/>
      <c r="X2" s="13"/>
      <c r="Y2" s="114"/>
      <c r="Z2" s="114"/>
      <c r="AA2" s="114"/>
      <c r="AB2" s="114"/>
      <c r="AC2" s="114"/>
      <c r="AD2" s="114"/>
      <c r="AE2" s="119"/>
      <c r="AF2" s="119"/>
    </row>
    <row r="3" s="80" customFormat="true" ht="37" customHeight="true" spans="1:32">
      <c r="A3" s="88" t="s">
        <v>1</v>
      </c>
      <c r="B3" s="88"/>
      <c r="C3" s="88"/>
      <c r="D3" s="88"/>
      <c r="E3" s="88"/>
      <c r="F3" s="88"/>
      <c r="G3" s="88"/>
      <c r="H3" s="96"/>
      <c r="I3" s="102" t="s">
        <v>176</v>
      </c>
      <c r="J3" s="102"/>
      <c r="K3" s="102"/>
      <c r="L3" s="102"/>
      <c r="M3" s="102"/>
      <c r="N3" s="102"/>
      <c r="O3" s="102"/>
      <c r="P3" s="102"/>
      <c r="Q3" s="102"/>
      <c r="R3" s="105"/>
      <c r="S3" s="105"/>
      <c r="T3" s="105"/>
      <c r="U3" s="105"/>
      <c r="V3" s="105"/>
      <c r="W3" s="107"/>
      <c r="X3" s="105" t="s">
        <v>177</v>
      </c>
      <c r="Y3" s="105"/>
      <c r="Z3" s="115"/>
      <c r="AA3" s="115"/>
      <c r="AB3" s="115"/>
      <c r="AC3" s="120"/>
      <c r="AD3" s="120"/>
      <c r="AE3" s="121"/>
      <c r="AF3" s="80" t="s">
        <v>2</v>
      </c>
    </row>
    <row r="4" s="81" customFormat="true" ht="36" customHeight="true" spans="1:40">
      <c r="A4" s="89" t="s">
        <v>3</v>
      </c>
      <c r="B4" s="89" t="s">
        <v>5</v>
      </c>
      <c r="C4" s="89" t="s">
        <v>6</v>
      </c>
      <c r="D4" s="89" t="s">
        <v>7</v>
      </c>
      <c r="E4" s="89" t="s">
        <v>201</v>
      </c>
      <c r="F4" s="89" t="s">
        <v>9</v>
      </c>
      <c r="G4" s="89" t="s">
        <v>10</v>
      </c>
      <c r="H4" s="89" t="s">
        <v>11</v>
      </c>
      <c r="I4" s="89" t="s">
        <v>12</v>
      </c>
      <c r="J4" s="89" t="s">
        <v>202</v>
      </c>
      <c r="K4" s="103" t="s">
        <v>182</v>
      </c>
      <c r="L4" s="103"/>
      <c r="M4" s="103"/>
      <c r="N4" s="103"/>
      <c r="O4" s="30" t="s">
        <v>183</v>
      </c>
      <c r="P4" s="30"/>
      <c r="Q4" s="30"/>
      <c r="R4" s="30"/>
      <c r="S4" s="30" t="s">
        <v>184</v>
      </c>
      <c r="T4" s="30"/>
      <c r="U4" s="30"/>
      <c r="V4" s="30"/>
      <c r="W4" s="108" t="s">
        <v>15</v>
      </c>
      <c r="X4" s="64" t="s">
        <v>16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</row>
    <row r="5" s="81" customFormat="true" ht="36" customHeight="true" spans="1:40">
      <c r="A5" s="90"/>
      <c r="B5" s="90"/>
      <c r="C5" s="90"/>
      <c r="D5" s="90"/>
      <c r="E5" s="90"/>
      <c r="F5" s="90"/>
      <c r="G5" s="90"/>
      <c r="H5" s="90"/>
      <c r="I5" s="90"/>
      <c r="J5" s="90"/>
      <c r="K5" s="103" t="s">
        <v>203</v>
      </c>
      <c r="L5" s="103" t="s">
        <v>204</v>
      </c>
      <c r="M5" s="103" t="s">
        <v>205</v>
      </c>
      <c r="N5" s="103" t="s">
        <v>21</v>
      </c>
      <c r="O5" s="30" t="s">
        <v>206</v>
      </c>
      <c r="P5" s="30" t="s">
        <v>186</v>
      </c>
      <c r="Q5" s="30" t="s">
        <v>20</v>
      </c>
      <c r="R5" s="30" t="s">
        <v>188</v>
      </c>
      <c r="S5" s="30" t="s">
        <v>185</v>
      </c>
      <c r="T5" s="30" t="s">
        <v>186</v>
      </c>
      <c r="U5" s="30" t="s">
        <v>20</v>
      </c>
      <c r="V5" s="30" t="s">
        <v>21</v>
      </c>
      <c r="W5" s="108"/>
      <c r="X5" s="64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</row>
    <row r="6" s="79" customFormat="true" ht="36" customHeight="true" spans="1:54">
      <c r="A6" s="18">
        <v>1</v>
      </c>
      <c r="B6" s="18" t="s">
        <v>207</v>
      </c>
      <c r="C6" s="20" t="s">
        <v>208</v>
      </c>
      <c r="D6" s="20">
        <v>1</v>
      </c>
      <c r="E6" s="20">
        <v>121</v>
      </c>
      <c r="F6" s="32">
        <v>665500</v>
      </c>
      <c r="G6" s="32">
        <v>117128</v>
      </c>
      <c r="H6" s="67">
        <v>45948</v>
      </c>
      <c r="I6" s="67">
        <v>46242</v>
      </c>
      <c r="J6" s="32">
        <v>20497.4</v>
      </c>
      <c r="K6" s="32">
        <v>0</v>
      </c>
      <c r="L6" s="32">
        <v>52707.6</v>
      </c>
      <c r="M6" s="32">
        <v>43923</v>
      </c>
      <c r="N6" s="32">
        <f>K6+L6+M6</f>
        <v>96630.6</v>
      </c>
      <c r="O6" s="38">
        <v>0</v>
      </c>
      <c r="P6" s="38">
        <v>0</v>
      </c>
      <c r="Q6" s="38">
        <v>0</v>
      </c>
      <c r="R6" s="32">
        <f>SUM(O6:Q6)</f>
        <v>0</v>
      </c>
      <c r="S6" s="38">
        <f>K6+O6</f>
        <v>0</v>
      </c>
      <c r="T6" s="38">
        <f>L6+P6</f>
        <v>52707.6</v>
      </c>
      <c r="U6" s="38">
        <f>M6+Q6</f>
        <v>43923</v>
      </c>
      <c r="V6" s="32">
        <f>SUM(S6:U6)</f>
        <v>96630.6</v>
      </c>
      <c r="W6" s="109"/>
      <c r="X6" s="110" t="s">
        <v>209</v>
      </c>
      <c r="Y6" s="117"/>
      <c r="Z6" s="117"/>
      <c r="AA6" s="117"/>
      <c r="AB6" s="94"/>
      <c r="AC6" s="94"/>
      <c r="AD6" s="94"/>
      <c r="AE6" s="94"/>
      <c r="AF6" s="117"/>
      <c r="AG6" s="94"/>
      <c r="AH6" s="94"/>
      <c r="AI6" s="94"/>
      <c r="AJ6" s="94"/>
      <c r="AK6" s="94"/>
      <c r="AL6" s="122"/>
      <c r="AM6" s="122"/>
      <c r="AN6" s="123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</row>
    <row r="7" s="82" customFormat="true" ht="36" customHeight="true" spans="1:40">
      <c r="A7" s="91" t="s">
        <v>173</v>
      </c>
      <c r="B7" s="92"/>
      <c r="C7" s="93"/>
      <c r="D7" s="46">
        <f>SUM(D6:D6)</f>
        <v>1</v>
      </c>
      <c r="E7" s="46">
        <f>SUM(E6:E6)</f>
        <v>121</v>
      </c>
      <c r="F7" s="97">
        <f>SUM(F6:F6)</f>
        <v>665500</v>
      </c>
      <c r="G7" s="97">
        <f>SUM(G6:G6)</f>
        <v>117128</v>
      </c>
      <c r="H7" s="98"/>
      <c r="I7" s="98"/>
      <c r="J7" s="97">
        <f t="shared" ref="J7:V7" si="0">SUM(J6:J6)</f>
        <v>20497.4</v>
      </c>
      <c r="K7" s="97">
        <f t="shared" si="0"/>
        <v>0</v>
      </c>
      <c r="L7" s="97">
        <f t="shared" si="0"/>
        <v>52707.6</v>
      </c>
      <c r="M7" s="97">
        <f t="shared" si="0"/>
        <v>43923</v>
      </c>
      <c r="N7" s="97">
        <f t="shared" si="0"/>
        <v>96630.6</v>
      </c>
      <c r="O7" s="97">
        <f t="shared" si="0"/>
        <v>0</v>
      </c>
      <c r="P7" s="97">
        <f t="shared" si="0"/>
        <v>0</v>
      </c>
      <c r="Q7" s="97">
        <f t="shared" si="0"/>
        <v>0</v>
      </c>
      <c r="R7" s="97">
        <f t="shared" si="0"/>
        <v>0</v>
      </c>
      <c r="S7" s="97">
        <f t="shared" si="0"/>
        <v>0</v>
      </c>
      <c r="T7" s="97">
        <f t="shared" si="0"/>
        <v>52707.6</v>
      </c>
      <c r="U7" s="97">
        <f t="shared" si="0"/>
        <v>43923</v>
      </c>
      <c r="V7" s="97">
        <f t="shared" si="0"/>
        <v>96630.6</v>
      </c>
      <c r="W7" s="111"/>
      <c r="X7" s="112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</row>
    <row r="8" spans="1:24">
      <c r="A8" s="94"/>
      <c r="B8" s="18"/>
      <c r="C8" s="94"/>
      <c r="D8" s="94">
        <f>D7-附件1.汇总表!D6</f>
        <v>0</v>
      </c>
      <c r="E8" s="94"/>
      <c r="F8" s="94">
        <f>F7-附件1.汇总表!E6</f>
        <v>0</v>
      </c>
      <c r="G8" s="94">
        <f>G7-附件1.汇总表!F6</f>
        <v>0</v>
      </c>
      <c r="H8" s="94"/>
      <c r="I8" s="94"/>
      <c r="J8" s="94">
        <f>J7-附件1.汇总表!G6</f>
        <v>0</v>
      </c>
      <c r="K8" s="32">
        <v>0</v>
      </c>
      <c r="L8" s="94">
        <f>L7-附件1.汇总表!I6</f>
        <v>0</v>
      </c>
      <c r="M8" s="94"/>
      <c r="N8" s="94"/>
      <c r="O8" s="94">
        <v>0</v>
      </c>
      <c r="P8" s="94">
        <v>0</v>
      </c>
      <c r="Q8" s="94">
        <v>0</v>
      </c>
      <c r="R8" s="94"/>
      <c r="S8" s="38">
        <f>K8+O8</f>
        <v>0</v>
      </c>
      <c r="T8" s="38">
        <f>L8+P8</f>
        <v>0</v>
      </c>
      <c r="U8" s="38">
        <f>M8+Q8</f>
        <v>0</v>
      </c>
      <c r="V8" s="94">
        <f>V7-附件1.汇总表!S6</f>
        <v>0</v>
      </c>
      <c r="W8" s="113"/>
      <c r="X8" s="86"/>
    </row>
    <row r="9" spans="3:24">
      <c r="C9" s="86"/>
      <c r="D9" s="86"/>
      <c r="E9" s="86"/>
      <c r="F9" s="86"/>
      <c r="G9" s="86"/>
      <c r="H9" s="99"/>
      <c r="I9" s="99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113"/>
      <c r="X9" s="86"/>
    </row>
  </sheetData>
  <autoFilter ref="A5:BB8">
    <extLst/>
  </autoFilter>
  <mergeCells count="20">
    <mergeCell ref="A2:X2"/>
    <mergeCell ref="A3:G3"/>
    <mergeCell ref="I3:Q3"/>
    <mergeCell ref="AC3:AD3"/>
    <mergeCell ref="K4:N4"/>
    <mergeCell ref="O4:R4"/>
    <mergeCell ref="S4:V4"/>
    <mergeCell ref="A7:C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236111111111111" right="0.118055555555556" top="0.904861111111111" bottom="0.314583333333333" header="0.354166666666667" footer="0.156944444444444"/>
  <pageSetup paperSize="9" scale="58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11"/>
  <sheetViews>
    <sheetView view="pageBreakPreview" zoomScaleNormal="70" zoomScaleSheetLayoutView="100" workbookViewId="0">
      <selection activeCell="F18" sqref="F18"/>
    </sheetView>
  </sheetViews>
  <sheetFormatPr defaultColWidth="8.66666666666667" defaultRowHeight="13.5"/>
  <cols>
    <col min="1" max="1" width="3.08333333333333" style="7" customWidth="true"/>
    <col min="2" max="2" width="10.4416666666667" style="11" customWidth="true"/>
    <col min="3" max="3" width="13.1833333333333" style="11" customWidth="true"/>
    <col min="4" max="4" width="5.13333333333333" style="7" customWidth="true"/>
    <col min="5" max="5" width="7.85833333333333" style="1" customWidth="true"/>
    <col min="6" max="6" width="13.125" style="10" customWidth="true"/>
    <col min="7" max="7" width="11.125" style="10" customWidth="true"/>
    <col min="8" max="8" width="8.31666666666667" style="57" customWidth="true"/>
    <col min="9" max="9" width="10.8833333333333" style="57" customWidth="true"/>
    <col min="10" max="10" width="11.525" style="10" customWidth="true"/>
    <col min="11" max="11" width="10.6666666666667" style="10" customWidth="true"/>
    <col min="12" max="12" width="11.75" style="10" customWidth="true"/>
    <col min="13" max="13" width="12.0666666666667" style="10" customWidth="true"/>
    <col min="14" max="14" width="11.425" style="8" customWidth="true"/>
    <col min="15" max="18" width="9.575" style="10" customWidth="true"/>
    <col min="19" max="19" width="8.91666666666667" style="10" customWidth="true"/>
    <col min="20" max="20" width="12.1666666666667" style="10" customWidth="true"/>
    <col min="21" max="21" width="11.3333333333333" style="10" customWidth="true"/>
    <col min="22" max="22" width="12.1666666666667" style="10" customWidth="true"/>
    <col min="23" max="23" width="8.15833333333333" style="58" customWidth="true"/>
    <col min="24" max="24" width="15" style="1" customWidth="true"/>
    <col min="25" max="16384" width="8.66666666666667" style="1"/>
  </cols>
  <sheetData>
    <row r="1" s="1" customFormat="true" ht="27" customHeight="true" spans="1:23">
      <c r="A1" s="59" t="s">
        <v>210</v>
      </c>
      <c r="B1" s="59"/>
      <c r="C1" s="11"/>
      <c r="D1" s="7"/>
      <c r="F1" s="37"/>
      <c r="G1" s="37"/>
      <c r="H1" s="57"/>
      <c r="I1" s="57"/>
      <c r="J1" s="10"/>
      <c r="K1" s="10"/>
      <c r="L1" s="10"/>
      <c r="M1" s="37"/>
      <c r="N1" s="8"/>
      <c r="O1" s="37"/>
      <c r="P1" s="37"/>
      <c r="Q1" s="37"/>
      <c r="R1" s="37"/>
      <c r="S1" s="37"/>
      <c r="T1" s="37"/>
      <c r="U1" s="37"/>
      <c r="V1" s="37"/>
      <c r="W1" s="71"/>
    </row>
    <row r="2" s="2" customFormat="true" ht="20.25" spans="1:24">
      <c r="A2" s="13" t="s">
        <v>211</v>
      </c>
      <c r="B2" s="42"/>
      <c r="C2" s="42"/>
      <c r="D2" s="13"/>
      <c r="E2" s="13"/>
      <c r="F2" s="25"/>
      <c r="G2" s="25"/>
      <c r="H2" s="26"/>
      <c r="I2" s="26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72"/>
      <c r="X2" s="13"/>
    </row>
    <row r="3" s="3" customFormat="true" ht="34" customHeight="true" spans="1:24">
      <c r="A3" s="60" t="s">
        <v>1</v>
      </c>
      <c r="B3" s="60"/>
      <c r="C3" s="60"/>
      <c r="D3" s="60"/>
      <c r="E3" s="60"/>
      <c r="F3" s="65"/>
      <c r="G3" s="65"/>
      <c r="H3" s="66" t="s">
        <v>176</v>
      </c>
      <c r="I3" s="66"/>
      <c r="J3" s="66"/>
      <c r="K3" s="66"/>
      <c r="L3" s="66"/>
      <c r="M3" s="66"/>
      <c r="N3" s="66"/>
      <c r="O3" s="66"/>
      <c r="P3" s="66"/>
      <c r="Q3" s="66"/>
      <c r="R3" s="70"/>
      <c r="S3" s="28"/>
      <c r="T3" s="28"/>
      <c r="U3" s="70"/>
      <c r="V3" s="73"/>
      <c r="W3" s="74"/>
      <c r="X3" s="75" t="s">
        <v>177</v>
      </c>
    </row>
    <row r="4" s="56" customFormat="true" ht="38" customHeight="true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201</v>
      </c>
      <c r="F4" s="30" t="s">
        <v>9</v>
      </c>
      <c r="G4" s="30" t="s">
        <v>10</v>
      </c>
      <c r="H4" s="31" t="s">
        <v>11</v>
      </c>
      <c r="I4" s="31" t="s">
        <v>12</v>
      </c>
      <c r="J4" s="30" t="s">
        <v>212</v>
      </c>
      <c r="K4" s="30" t="s">
        <v>182</v>
      </c>
      <c r="L4" s="30"/>
      <c r="M4" s="30"/>
      <c r="N4" s="30"/>
      <c r="O4" s="30" t="s">
        <v>183</v>
      </c>
      <c r="P4" s="30"/>
      <c r="Q4" s="30"/>
      <c r="R4" s="30"/>
      <c r="S4" s="30" t="s">
        <v>184</v>
      </c>
      <c r="T4" s="30"/>
      <c r="U4" s="30"/>
      <c r="V4" s="30"/>
      <c r="W4" s="76" t="s">
        <v>15</v>
      </c>
      <c r="X4" s="46" t="s">
        <v>16</v>
      </c>
    </row>
    <row r="5" s="56" customFormat="true" ht="38" customHeight="true" spans="1:24">
      <c r="A5" s="17"/>
      <c r="B5" s="17"/>
      <c r="C5" s="17"/>
      <c r="D5" s="17"/>
      <c r="E5" s="17"/>
      <c r="F5" s="30"/>
      <c r="G5" s="30"/>
      <c r="H5" s="31"/>
      <c r="I5" s="31"/>
      <c r="J5" s="30"/>
      <c r="K5" s="30" t="s">
        <v>213</v>
      </c>
      <c r="L5" s="30" t="s">
        <v>214</v>
      </c>
      <c r="M5" s="30" t="s">
        <v>215</v>
      </c>
      <c r="N5" s="30" t="s">
        <v>21</v>
      </c>
      <c r="O5" s="30" t="s">
        <v>185</v>
      </c>
      <c r="P5" s="30" t="s">
        <v>186</v>
      </c>
      <c r="Q5" s="30" t="s">
        <v>20</v>
      </c>
      <c r="R5" s="30" t="s">
        <v>188</v>
      </c>
      <c r="S5" s="30" t="s">
        <v>185</v>
      </c>
      <c r="T5" s="30" t="s">
        <v>186</v>
      </c>
      <c r="U5" s="30" t="s">
        <v>20</v>
      </c>
      <c r="V5" s="30" t="s">
        <v>21</v>
      </c>
      <c r="W5" s="77"/>
      <c r="X5" s="46"/>
    </row>
    <row r="6" s="3" customFormat="true" ht="38" customHeight="true" spans="1:24">
      <c r="A6" s="18">
        <v>1</v>
      </c>
      <c r="B6" s="18" t="s">
        <v>216</v>
      </c>
      <c r="C6" s="18" t="s">
        <v>217</v>
      </c>
      <c r="D6" s="20">
        <v>1</v>
      </c>
      <c r="E6" s="20">
        <v>1060</v>
      </c>
      <c r="F6" s="32">
        <v>3180000</v>
      </c>
      <c r="G6" s="32">
        <v>225992</v>
      </c>
      <c r="H6" s="67">
        <v>45967</v>
      </c>
      <c r="I6" s="67">
        <v>46331</v>
      </c>
      <c r="J6" s="32">
        <v>45198.4</v>
      </c>
      <c r="K6" s="32">
        <v>0</v>
      </c>
      <c r="L6" s="32">
        <v>90396.8</v>
      </c>
      <c r="M6" s="32">
        <v>90396.8</v>
      </c>
      <c r="N6" s="38">
        <f>SUM(K6:M6)</f>
        <v>180793.6</v>
      </c>
      <c r="O6" s="38">
        <v>0</v>
      </c>
      <c r="P6" s="38">
        <v>0</v>
      </c>
      <c r="Q6" s="38">
        <v>0</v>
      </c>
      <c r="R6" s="38">
        <f>SUM(O6:Q6)</f>
        <v>0</v>
      </c>
      <c r="S6" s="38">
        <f>K6-O6</f>
        <v>0</v>
      </c>
      <c r="T6" s="38">
        <f>L6-P6</f>
        <v>90396.8</v>
      </c>
      <c r="U6" s="38">
        <f>M6-Q6</f>
        <v>90396.8</v>
      </c>
      <c r="V6" s="38">
        <f>SUM(S6:U6)</f>
        <v>180793.6</v>
      </c>
      <c r="W6" s="78"/>
      <c r="X6" s="20" t="s">
        <v>218</v>
      </c>
    </row>
    <row r="7" s="3" customFormat="true" ht="38" customHeight="true" spans="1:24">
      <c r="A7" s="18">
        <v>2</v>
      </c>
      <c r="B7" s="18" t="s">
        <v>216</v>
      </c>
      <c r="C7" s="18" t="s">
        <v>217</v>
      </c>
      <c r="D7" s="20">
        <v>1</v>
      </c>
      <c r="E7" s="20">
        <v>1020</v>
      </c>
      <c r="F7" s="32">
        <v>3060000</v>
      </c>
      <c r="G7" s="32">
        <v>217464</v>
      </c>
      <c r="H7" s="67">
        <v>45967</v>
      </c>
      <c r="I7" s="67">
        <v>46331</v>
      </c>
      <c r="J7" s="32">
        <v>43492.8</v>
      </c>
      <c r="K7" s="32"/>
      <c r="L7" s="32">
        <v>86985.6</v>
      </c>
      <c r="M7" s="32">
        <v>86985.6</v>
      </c>
      <c r="N7" s="38">
        <f>SUM(K7:M7)</f>
        <v>173971.2</v>
      </c>
      <c r="O7" s="38"/>
      <c r="P7" s="38"/>
      <c r="Q7" s="38"/>
      <c r="R7" s="38"/>
      <c r="S7" s="38"/>
      <c r="T7" s="38">
        <f>L7-P7</f>
        <v>86985.6</v>
      </c>
      <c r="U7" s="38">
        <f>M7-Q7</f>
        <v>86985.6</v>
      </c>
      <c r="V7" s="38">
        <f>SUM(S7:U7)</f>
        <v>173971.2</v>
      </c>
      <c r="W7" s="78"/>
      <c r="X7" s="20" t="s">
        <v>219</v>
      </c>
    </row>
    <row r="8" s="4" customFormat="true" ht="38" customHeight="true" spans="1:24">
      <c r="A8" s="61" t="s">
        <v>173</v>
      </c>
      <c r="B8" s="62"/>
      <c r="C8" s="63"/>
      <c r="D8" s="64">
        <f t="shared" ref="D8:G8" si="0">SUM(D6:D7)</f>
        <v>2</v>
      </c>
      <c r="E8" s="64">
        <f t="shared" si="0"/>
        <v>2080</v>
      </c>
      <c r="F8" s="68">
        <f t="shared" si="0"/>
        <v>6240000</v>
      </c>
      <c r="G8" s="68">
        <f t="shared" si="0"/>
        <v>443456</v>
      </c>
      <c r="H8" s="69"/>
      <c r="I8" s="69"/>
      <c r="J8" s="68">
        <f t="shared" ref="J8:V8" si="1">SUM(J6:J7)</f>
        <v>88691.2</v>
      </c>
      <c r="K8" s="68">
        <f t="shared" si="1"/>
        <v>0</v>
      </c>
      <c r="L8" s="68">
        <f t="shared" si="1"/>
        <v>177382.4</v>
      </c>
      <c r="M8" s="68">
        <f t="shared" si="1"/>
        <v>177382.4</v>
      </c>
      <c r="N8" s="68">
        <f t="shared" si="1"/>
        <v>354764.8</v>
      </c>
      <c r="O8" s="68">
        <f t="shared" si="1"/>
        <v>0</v>
      </c>
      <c r="P8" s="68">
        <f t="shared" si="1"/>
        <v>0</v>
      </c>
      <c r="Q8" s="68">
        <f t="shared" si="1"/>
        <v>0</v>
      </c>
      <c r="R8" s="68">
        <f t="shared" si="1"/>
        <v>0</v>
      </c>
      <c r="S8" s="68">
        <f t="shared" si="1"/>
        <v>0</v>
      </c>
      <c r="T8" s="68">
        <f t="shared" si="1"/>
        <v>177382.4</v>
      </c>
      <c r="U8" s="68">
        <f t="shared" si="1"/>
        <v>177382.4</v>
      </c>
      <c r="V8" s="68">
        <f t="shared" si="1"/>
        <v>354764.8</v>
      </c>
      <c r="W8" s="78"/>
      <c r="X8" s="46"/>
    </row>
    <row r="9" spans="4:21">
      <c r="D9" s="7">
        <f>D8-附件1.汇总表!D8</f>
        <v>0</v>
      </c>
      <c r="F9" s="8">
        <f>F8-附件1.汇总表!E8</f>
        <v>0</v>
      </c>
      <c r="G9" s="8">
        <f>G8-附件1.汇总表!F8</f>
        <v>0</v>
      </c>
      <c r="J9" s="8">
        <f>J8-附件1.汇总表!G8</f>
        <v>0</v>
      </c>
      <c r="K9" s="8">
        <f>K8-附件1.汇总表!H8</f>
        <v>0</v>
      </c>
      <c r="L9" s="8">
        <f>L8-附件1.汇总表!I8</f>
        <v>0</v>
      </c>
      <c r="M9" s="8">
        <f>M8-附件1.汇总表!J8</f>
        <v>0</v>
      </c>
      <c r="N9" s="8">
        <f>N8-附件1.汇总表!K8</f>
        <v>0</v>
      </c>
      <c r="Q9" s="10">
        <f>Q8-附件1.汇总表!N8</f>
        <v>0</v>
      </c>
      <c r="U9" s="10">
        <f>U8-附件1.汇总表!R8</f>
        <v>0</v>
      </c>
    </row>
    <row r="10" spans="5:14">
      <c r="E10" s="7"/>
      <c r="F10" s="7"/>
      <c r="G10" s="7"/>
      <c r="J10" s="7"/>
      <c r="L10" s="7"/>
      <c r="M10" s="7"/>
      <c r="N10" s="7"/>
    </row>
    <row r="11" spans="14:14">
      <c r="N11" s="7"/>
    </row>
  </sheetData>
  <autoFilter ref="A5:X9">
    <extLst/>
  </autoFilter>
  <mergeCells count="20">
    <mergeCell ref="A1:B1"/>
    <mergeCell ref="A2:X2"/>
    <mergeCell ref="A3:E3"/>
    <mergeCell ref="H3:Q3"/>
    <mergeCell ref="K4:N4"/>
    <mergeCell ref="O4:R4"/>
    <mergeCell ref="S4:V4"/>
    <mergeCell ref="A8:C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275" right="0.196527777777778" top="1.10208333333333" bottom="0.472222222222222" header="0.156944444444444" footer="0.118055555555556"/>
  <pageSetup paperSize="9" scale="59" fitToHeight="0" orientation="landscape" horizont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L13"/>
  <sheetViews>
    <sheetView view="pageBreakPreview" zoomScaleNormal="60" zoomScaleSheetLayoutView="100" workbookViewId="0">
      <selection activeCell="G15" sqref="G15"/>
    </sheetView>
  </sheetViews>
  <sheetFormatPr defaultColWidth="8.66666666666667" defaultRowHeight="13.5"/>
  <cols>
    <col min="1" max="1" width="3.08333333333333" style="1" customWidth="true"/>
    <col min="2" max="2" width="7.96666666666667" style="1" customWidth="true"/>
    <col min="3" max="3" width="13.4666666666667" style="1" customWidth="true"/>
    <col min="4" max="4" width="5.375" style="7" customWidth="true"/>
    <col min="5" max="5" width="8.46666666666667" style="7" customWidth="true"/>
    <col min="6" max="6" width="14.0666666666667" style="8" customWidth="true"/>
    <col min="7" max="7" width="12.4333333333333" style="8" customWidth="true"/>
    <col min="8" max="9" width="9.375" style="9" customWidth="true"/>
    <col min="10" max="10" width="12.8416666666667" style="8" customWidth="true"/>
    <col min="11" max="14" width="11.7333333333333" style="8" customWidth="true"/>
    <col min="15" max="22" width="11.7333333333333" style="10" customWidth="true"/>
    <col min="23" max="23" width="15.3833333333333" style="11" customWidth="true"/>
    <col min="24" max="24" width="13.2833333333333" style="1" customWidth="true"/>
    <col min="25" max="16384" width="8.66666666666667" style="1"/>
  </cols>
  <sheetData>
    <row r="1" s="1" customFormat="true" ht="38" customHeight="true" spans="1:23">
      <c r="A1" s="12" t="s">
        <v>220</v>
      </c>
      <c r="B1" s="11"/>
      <c r="D1" s="7"/>
      <c r="E1" s="7"/>
      <c r="F1" s="8"/>
      <c r="G1" s="8"/>
      <c r="H1" s="9"/>
      <c r="I1" s="9"/>
      <c r="J1" s="8"/>
      <c r="K1" s="8"/>
      <c r="L1" s="8"/>
      <c r="M1" s="8"/>
      <c r="N1" s="8"/>
      <c r="O1" s="37"/>
      <c r="P1" s="37"/>
      <c r="Q1" s="37"/>
      <c r="R1" s="37"/>
      <c r="S1" s="37"/>
      <c r="T1" s="37"/>
      <c r="U1" s="41"/>
      <c r="V1" s="10"/>
      <c r="W1" s="11"/>
    </row>
    <row r="2" s="2" customFormat="true" ht="34" customHeight="true" spans="1:24">
      <c r="A2" s="13" t="s">
        <v>221</v>
      </c>
      <c r="B2" s="13"/>
      <c r="C2" s="13"/>
      <c r="D2" s="13"/>
      <c r="E2" s="13"/>
      <c r="F2" s="25"/>
      <c r="G2" s="25"/>
      <c r="H2" s="26"/>
      <c r="I2" s="26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42"/>
      <c r="X2" s="13"/>
    </row>
    <row r="3" s="3" customFormat="true" ht="39" customHeight="true" spans="1:24">
      <c r="A3" s="14" t="s">
        <v>1</v>
      </c>
      <c r="B3" s="15"/>
      <c r="C3" s="15"/>
      <c r="D3" s="16"/>
      <c r="E3" s="16"/>
      <c r="F3" s="27"/>
      <c r="G3" s="28"/>
      <c r="H3" s="29"/>
      <c r="I3" s="36" t="s">
        <v>176</v>
      </c>
      <c r="J3" s="36"/>
      <c r="K3" s="36"/>
      <c r="L3" s="36"/>
      <c r="M3" s="36"/>
      <c r="N3" s="36"/>
      <c r="O3" s="36"/>
      <c r="P3" s="36"/>
      <c r="Q3" s="36"/>
      <c r="R3" s="40"/>
      <c r="S3" s="40"/>
      <c r="T3" s="40"/>
      <c r="U3" s="40"/>
      <c r="V3" s="28"/>
      <c r="W3" s="43" t="s">
        <v>177</v>
      </c>
      <c r="X3" s="44"/>
    </row>
    <row r="4" s="4" customFormat="true" ht="36" customHeight="true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201</v>
      </c>
      <c r="F4" s="30" t="s">
        <v>9</v>
      </c>
      <c r="G4" s="30" t="s">
        <v>10</v>
      </c>
      <c r="H4" s="31" t="s">
        <v>11</v>
      </c>
      <c r="I4" s="31" t="s">
        <v>12</v>
      </c>
      <c r="J4" s="30" t="s">
        <v>222</v>
      </c>
      <c r="K4" s="30" t="s">
        <v>182</v>
      </c>
      <c r="L4" s="30"/>
      <c r="M4" s="30"/>
      <c r="N4" s="30"/>
      <c r="O4" s="30" t="s">
        <v>183</v>
      </c>
      <c r="P4" s="30"/>
      <c r="Q4" s="30"/>
      <c r="R4" s="30"/>
      <c r="S4" s="30" t="s">
        <v>184</v>
      </c>
      <c r="T4" s="30"/>
      <c r="U4" s="30"/>
      <c r="V4" s="30"/>
      <c r="W4" s="45" t="s">
        <v>15</v>
      </c>
      <c r="X4" s="46" t="s">
        <v>16</v>
      </c>
    </row>
    <row r="5" s="4" customFormat="true" ht="36" customHeight="true" spans="1:24">
      <c r="A5" s="17"/>
      <c r="B5" s="17"/>
      <c r="C5" s="17"/>
      <c r="D5" s="17"/>
      <c r="E5" s="17"/>
      <c r="F5" s="30"/>
      <c r="G5" s="30"/>
      <c r="H5" s="31"/>
      <c r="I5" s="31"/>
      <c r="J5" s="30"/>
      <c r="K5" s="30" t="s">
        <v>223</v>
      </c>
      <c r="L5" s="30" t="s">
        <v>224</v>
      </c>
      <c r="M5" s="30" t="s">
        <v>225</v>
      </c>
      <c r="N5" s="30" t="s">
        <v>21</v>
      </c>
      <c r="O5" s="30" t="s">
        <v>185</v>
      </c>
      <c r="P5" s="30" t="s">
        <v>186</v>
      </c>
      <c r="Q5" s="30" t="s">
        <v>20</v>
      </c>
      <c r="R5" s="30" t="s">
        <v>188</v>
      </c>
      <c r="S5" s="30" t="s">
        <v>185</v>
      </c>
      <c r="T5" s="30" t="s">
        <v>186</v>
      </c>
      <c r="U5" s="30" t="s">
        <v>20</v>
      </c>
      <c r="V5" s="30" t="s">
        <v>21</v>
      </c>
      <c r="W5" s="45"/>
      <c r="X5" s="46"/>
    </row>
    <row r="6" s="5" customFormat="true" ht="36" customHeight="true" spans="1:38">
      <c r="A6" s="18">
        <v>1</v>
      </c>
      <c r="B6" s="52" t="s">
        <v>226</v>
      </c>
      <c r="C6" s="20" t="s">
        <v>227</v>
      </c>
      <c r="D6" s="20">
        <v>2</v>
      </c>
      <c r="E6" s="20">
        <v>4.7</v>
      </c>
      <c r="F6" s="32">
        <v>3760</v>
      </c>
      <c r="G6" s="32">
        <v>338.4</v>
      </c>
      <c r="H6" s="33">
        <v>45951</v>
      </c>
      <c r="I6" s="33">
        <v>45991</v>
      </c>
      <c r="J6" s="32">
        <v>0</v>
      </c>
      <c r="K6" s="32">
        <v>152.28</v>
      </c>
      <c r="L6" s="32">
        <v>84.6</v>
      </c>
      <c r="M6" s="32">
        <v>101.52</v>
      </c>
      <c r="N6" s="38">
        <f>SUM(K6:M6)</f>
        <v>338.4</v>
      </c>
      <c r="O6" s="38">
        <v>0</v>
      </c>
      <c r="P6" s="38">
        <v>0</v>
      </c>
      <c r="Q6" s="38">
        <v>0</v>
      </c>
      <c r="R6" s="38">
        <f>O6+P6+Q6</f>
        <v>0</v>
      </c>
      <c r="S6" s="38">
        <f>K6+O6</f>
        <v>152.28</v>
      </c>
      <c r="T6" s="38">
        <f>L6+P6</f>
        <v>84.6</v>
      </c>
      <c r="U6" s="38">
        <f>M6+Q6</f>
        <v>101.52</v>
      </c>
      <c r="V6" s="38">
        <f>SUM(S6:U6)</f>
        <v>338.4</v>
      </c>
      <c r="W6" s="47" t="s">
        <v>228</v>
      </c>
      <c r="X6" s="48" t="s">
        <v>229</v>
      </c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</row>
    <row r="7" s="5" customFormat="true" ht="36" customHeight="true" spans="1:38">
      <c r="A7" s="18">
        <v>2</v>
      </c>
      <c r="B7" s="52" t="s">
        <v>226</v>
      </c>
      <c r="C7" s="20" t="s">
        <v>230</v>
      </c>
      <c r="D7" s="20">
        <v>308</v>
      </c>
      <c r="E7" s="20">
        <v>1930.06</v>
      </c>
      <c r="F7" s="32">
        <v>1544048</v>
      </c>
      <c r="G7" s="32">
        <v>138964.32</v>
      </c>
      <c r="H7" s="33">
        <v>45952</v>
      </c>
      <c r="I7" s="33">
        <v>45991</v>
      </c>
      <c r="J7" s="32">
        <v>13896.43</v>
      </c>
      <c r="K7" s="32">
        <v>62533.94</v>
      </c>
      <c r="L7" s="32">
        <v>34741.08</v>
      </c>
      <c r="M7" s="32">
        <v>27792.87</v>
      </c>
      <c r="N7" s="38">
        <f>SUM(K7:M7)</f>
        <v>125067.89</v>
      </c>
      <c r="O7" s="38">
        <v>0</v>
      </c>
      <c r="P7" s="38">
        <v>0</v>
      </c>
      <c r="Q7" s="38">
        <v>0</v>
      </c>
      <c r="R7" s="38">
        <f>O7+P7+Q7</f>
        <v>0</v>
      </c>
      <c r="S7" s="38">
        <f>K7+O7</f>
        <v>62533.94</v>
      </c>
      <c r="T7" s="38">
        <f>L7+P7</f>
        <v>34741.08</v>
      </c>
      <c r="U7" s="38">
        <f>M7+Q7</f>
        <v>27792.87</v>
      </c>
      <c r="V7" s="38">
        <f>SUM(S7:U7)</f>
        <v>125067.89</v>
      </c>
      <c r="W7" s="47"/>
      <c r="X7" s="48" t="s">
        <v>229</v>
      </c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</row>
    <row r="8" s="5" customFormat="true" ht="76" customHeight="true" spans="1:38">
      <c r="A8" s="18">
        <v>3</v>
      </c>
      <c r="B8" s="52" t="s">
        <v>226</v>
      </c>
      <c r="C8" s="20" t="s">
        <v>231</v>
      </c>
      <c r="D8" s="20">
        <v>16</v>
      </c>
      <c r="E8" s="20">
        <v>52.24</v>
      </c>
      <c r="F8" s="32">
        <v>41792</v>
      </c>
      <c r="G8" s="32">
        <v>3761.28</v>
      </c>
      <c r="H8" s="33">
        <v>45952</v>
      </c>
      <c r="I8" s="33">
        <v>45991</v>
      </c>
      <c r="J8" s="32">
        <v>0</v>
      </c>
      <c r="K8" s="32">
        <v>1692.58</v>
      </c>
      <c r="L8" s="32">
        <v>940.32</v>
      </c>
      <c r="M8" s="32">
        <v>1128.38</v>
      </c>
      <c r="N8" s="38">
        <f>SUM(K8:M8)</f>
        <v>3761.28</v>
      </c>
      <c r="O8" s="38">
        <v>-52.81</v>
      </c>
      <c r="P8" s="38">
        <v>-29.34</v>
      </c>
      <c r="Q8" s="38">
        <v>-35.21</v>
      </c>
      <c r="R8" s="38">
        <f>O8+P8+Q8</f>
        <v>-117.36</v>
      </c>
      <c r="S8" s="38">
        <f>K8+O8</f>
        <v>1639.77</v>
      </c>
      <c r="T8" s="38">
        <f>L8+P8</f>
        <v>910.98</v>
      </c>
      <c r="U8" s="38">
        <f>M8+Q8</f>
        <v>1093.17</v>
      </c>
      <c r="V8" s="38">
        <f>SUM(S8:U8)</f>
        <v>3643.92</v>
      </c>
      <c r="W8" s="47" t="s">
        <v>232</v>
      </c>
      <c r="X8" s="48" t="s">
        <v>233</v>
      </c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</row>
    <row r="9" s="5" customFormat="true" ht="36" customHeight="true" spans="1:38">
      <c r="A9" s="18">
        <v>4</v>
      </c>
      <c r="B9" s="52" t="s">
        <v>226</v>
      </c>
      <c r="C9" s="20" t="s">
        <v>234</v>
      </c>
      <c r="D9" s="20">
        <v>43</v>
      </c>
      <c r="E9" s="20">
        <v>138.92</v>
      </c>
      <c r="F9" s="32">
        <v>111136</v>
      </c>
      <c r="G9" s="32">
        <v>10002.24</v>
      </c>
      <c r="H9" s="33">
        <v>45952</v>
      </c>
      <c r="I9" s="33">
        <v>45991</v>
      </c>
      <c r="J9" s="32">
        <v>1000.22</v>
      </c>
      <c r="K9" s="32">
        <v>4501.01</v>
      </c>
      <c r="L9" s="32">
        <v>2500.56</v>
      </c>
      <c r="M9" s="32">
        <v>2000.45</v>
      </c>
      <c r="N9" s="38">
        <f>SUM(K9:M9)</f>
        <v>9002.02</v>
      </c>
      <c r="O9" s="38">
        <v>0</v>
      </c>
      <c r="P9" s="38">
        <v>0</v>
      </c>
      <c r="Q9" s="38">
        <v>0</v>
      </c>
      <c r="R9" s="38">
        <f>O9+P9+Q9</f>
        <v>0</v>
      </c>
      <c r="S9" s="38">
        <f>K9+O9</f>
        <v>4501.01</v>
      </c>
      <c r="T9" s="38">
        <f>L9+P9</f>
        <v>2500.56</v>
      </c>
      <c r="U9" s="38">
        <f>M9+Q9</f>
        <v>2000.45</v>
      </c>
      <c r="V9" s="38">
        <f>SUM(S9:U9)</f>
        <v>9002.02</v>
      </c>
      <c r="W9" s="47"/>
      <c r="X9" s="48" t="s">
        <v>233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</row>
    <row r="10" s="6" customFormat="true" ht="36" customHeight="true" spans="1:24">
      <c r="A10" s="21" t="s">
        <v>173</v>
      </c>
      <c r="B10" s="22"/>
      <c r="C10" s="23"/>
      <c r="D10" s="53">
        <f>SUM(D6:D9)</f>
        <v>369</v>
      </c>
      <c r="E10" s="53">
        <f>SUM(E6:E9)</f>
        <v>2125.92</v>
      </c>
      <c r="F10" s="34">
        <f>SUM(F6:F9)</f>
        <v>1700736</v>
      </c>
      <c r="G10" s="34">
        <f>SUM(G6:G9)</f>
        <v>153066.24</v>
      </c>
      <c r="H10" s="35"/>
      <c r="I10" s="35"/>
      <c r="J10" s="34">
        <f t="shared" ref="J10:V10" si="0">SUM(J6:J9)</f>
        <v>14896.65</v>
      </c>
      <c r="K10" s="34">
        <f t="shared" si="0"/>
        <v>68879.81</v>
      </c>
      <c r="L10" s="34">
        <f t="shared" si="0"/>
        <v>38266.56</v>
      </c>
      <c r="M10" s="34">
        <f t="shared" si="0"/>
        <v>31023.22</v>
      </c>
      <c r="N10" s="34">
        <f t="shared" si="0"/>
        <v>138169.59</v>
      </c>
      <c r="O10" s="34">
        <f t="shared" si="0"/>
        <v>-52.81</v>
      </c>
      <c r="P10" s="34">
        <f t="shared" si="0"/>
        <v>-29.34</v>
      </c>
      <c r="Q10" s="34">
        <f t="shared" si="0"/>
        <v>-35.21</v>
      </c>
      <c r="R10" s="34">
        <f t="shared" si="0"/>
        <v>-117.36</v>
      </c>
      <c r="S10" s="34">
        <f t="shared" si="0"/>
        <v>68827</v>
      </c>
      <c r="T10" s="34">
        <f t="shared" si="0"/>
        <v>38237.22</v>
      </c>
      <c r="U10" s="34">
        <f t="shared" si="0"/>
        <v>30988.01</v>
      </c>
      <c r="V10" s="34">
        <f t="shared" si="0"/>
        <v>138052.23</v>
      </c>
      <c r="W10" s="49"/>
      <c r="X10" s="50"/>
    </row>
    <row r="11" s="1" customFormat="true" spans="2:23">
      <c r="B11" s="19"/>
      <c r="D11" s="7"/>
      <c r="E11" s="7"/>
      <c r="F11" s="8">
        <f>F10-附件1.汇总表!E10</f>
        <v>0</v>
      </c>
      <c r="G11" s="8">
        <f>G10-附件1.汇总表!F10</f>
        <v>0</v>
      </c>
      <c r="H11" s="9"/>
      <c r="I11" s="9"/>
      <c r="J11" s="8">
        <f>J10-附件1.汇总表!G10</f>
        <v>0</v>
      </c>
      <c r="K11" s="8">
        <f>K10-附件1.汇总表!H10</f>
        <v>0</v>
      </c>
      <c r="L11" s="8">
        <f>L10-附件1.汇总表!I10</f>
        <v>0</v>
      </c>
      <c r="M11" s="8">
        <f>M10-附件1.汇总表!J10</f>
        <v>0</v>
      </c>
      <c r="N11" s="8">
        <f>N10-附件1.汇总表!K10</f>
        <v>0</v>
      </c>
      <c r="O11" s="8">
        <f>O10-附件1.汇总表!L10</f>
        <v>0</v>
      </c>
      <c r="P11" s="8">
        <f>P10-附件1.汇总表!M10</f>
        <v>0</v>
      </c>
      <c r="Q11" s="8">
        <f>Q10-附件1.汇总表!N10</f>
        <v>0</v>
      </c>
      <c r="R11" s="8">
        <f>R10-附件1.汇总表!O10</f>
        <v>0</v>
      </c>
      <c r="S11" s="8">
        <f>S10-附件1.汇总表!P10</f>
        <v>0</v>
      </c>
      <c r="T11" s="8">
        <f>T10-附件1.汇总表!Q10</f>
        <v>0</v>
      </c>
      <c r="U11" s="8">
        <f>U10-附件1.汇总表!R10</f>
        <v>0</v>
      </c>
      <c r="V11" s="8">
        <f>V10-附件1.汇总表!S10</f>
        <v>0</v>
      </c>
      <c r="W11" s="8">
        <f>W10-附件1.汇总表!T10</f>
        <v>0</v>
      </c>
    </row>
    <row r="12" spans="6:14">
      <c r="F12" s="7"/>
      <c r="G12" s="7"/>
      <c r="J12" s="7"/>
      <c r="K12" s="7"/>
      <c r="L12" s="7"/>
      <c r="M12" s="7"/>
      <c r="N12" s="7"/>
    </row>
    <row r="13" s="1" customFormat="true" spans="4:23">
      <c r="D13" s="7"/>
      <c r="E13" s="7"/>
      <c r="F13" s="8"/>
      <c r="G13" s="8"/>
      <c r="H13" s="9"/>
      <c r="I13" s="9"/>
      <c r="J13" s="8"/>
      <c r="K13" s="8"/>
      <c r="L13" s="8"/>
      <c r="M13" s="8"/>
      <c r="N13" s="8"/>
      <c r="O13" s="39"/>
      <c r="P13" s="39"/>
      <c r="Q13" s="39"/>
      <c r="R13" s="10"/>
      <c r="S13" s="10"/>
      <c r="T13" s="10"/>
      <c r="U13" s="10"/>
      <c r="V13" s="10"/>
      <c r="W13" s="11"/>
    </row>
  </sheetData>
  <mergeCells count="19">
    <mergeCell ref="A2:X2"/>
    <mergeCell ref="I3:Q3"/>
    <mergeCell ref="W3:X3"/>
    <mergeCell ref="K4:N4"/>
    <mergeCell ref="O4:R4"/>
    <mergeCell ref="S4:V4"/>
    <mergeCell ref="A10:C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196527777777778" right="0.0784722222222222" top="0.66875" bottom="0.393055555555556" header="0.275" footer="0.156944444444444"/>
  <pageSetup paperSize="9" scale="55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L17"/>
  <sheetViews>
    <sheetView view="pageBreakPreview" zoomScaleNormal="60" zoomScaleSheetLayoutView="100" workbookViewId="0">
      <selection activeCell="J19" sqref="J19"/>
    </sheetView>
  </sheetViews>
  <sheetFormatPr defaultColWidth="8.66666666666667" defaultRowHeight="13.5"/>
  <cols>
    <col min="1" max="1" width="3.08333333333333" style="1" customWidth="true"/>
    <col min="2" max="2" width="9.74166666666667" style="1" customWidth="true"/>
    <col min="3" max="3" width="7.975" style="1" customWidth="true"/>
    <col min="4" max="4" width="5.375" style="7" customWidth="true"/>
    <col min="5" max="5" width="8.46666666666667" style="7" customWidth="true"/>
    <col min="6" max="6" width="14.0666666666667" style="8" customWidth="true"/>
    <col min="7" max="7" width="12.4333333333333" style="8" customWidth="true"/>
    <col min="8" max="9" width="9.375" style="9" customWidth="true"/>
    <col min="10" max="10" width="8.975" style="8" customWidth="true"/>
    <col min="11" max="12" width="12.1666666666667" style="8" customWidth="true"/>
    <col min="13" max="13" width="13.95" style="8" customWidth="true"/>
    <col min="14" max="14" width="11.775" style="8" customWidth="true"/>
    <col min="15" max="17" width="8.725" style="10" customWidth="true"/>
    <col min="18" max="18" width="11.725" style="10" customWidth="true"/>
    <col min="19" max="21" width="11.3333333333333" style="10" customWidth="true"/>
    <col min="22" max="22" width="13.75" style="10" customWidth="true"/>
    <col min="23" max="23" width="34.2" style="11" customWidth="true"/>
    <col min="24" max="24" width="9.96666666666667" style="1" customWidth="true"/>
    <col min="25" max="16384" width="8.66666666666667" style="1"/>
  </cols>
  <sheetData>
    <row r="1" s="1" customFormat="true" ht="38" customHeight="true" spans="1:23">
      <c r="A1" s="12" t="s">
        <v>235</v>
      </c>
      <c r="B1" s="11"/>
      <c r="D1" s="7"/>
      <c r="E1" s="7"/>
      <c r="F1" s="8"/>
      <c r="G1" s="8"/>
      <c r="H1" s="9"/>
      <c r="I1" s="9"/>
      <c r="J1" s="8"/>
      <c r="K1" s="8"/>
      <c r="L1" s="8"/>
      <c r="M1" s="8"/>
      <c r="N1" s="8"/>
      <c r="O1" s="37"/>
      <c r="P1" s="37"/>
      <c r="Q1" s="37"/>
      <c r="R1" s="37"/>
      <c r="S1" s="37"/>
      <c r="T1" s="37"/>
      <c r="U1" s="41"/>
      <c r="V1" s="10"/>
      <c r="W1" s="11"/>
    </row>
    <row r="2" s="2" customFormat="true" ht="34" customHeight="true" spans="1:24">
      <c r="A2" s="13" t="s">
        <v>236</v>
      </c>
      <c r="B2" s="13"/>
      <c r="C2" s="13"/>
      <c r="D2" s="13"/>
      <c r="E2" s="13"/>
      <c r="F2" s="25"/>
      <c r="G2" s="25"/>
      <c r="H2" s="26"/>
      <c r="I2" s="26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42"/>
      <c r="X2" s="13"/>
    </row>
    <row r="3" s="3" customFormat="true" ht="39" customHeight="true" spans="1:24">
      <c r="A3" s="14" t="s">
        <v>1</v>
      </c>
      <c r="B3" s="15"/>
      <c r="C3" s="15"/>
      <c r="D3" s="16"/>
      <c r="E3" s="16"/>
      <c r="F3" s="27"/>
      <c r="G3" s="28"/>
      <c r="H3" s="29"/>
      <c r="I3" s="36" t="s">
        <v>176</v>
      </c>
      <c r="J3" s="36"/>
      <c r="K3" s="36"/>
      <c r="L3" s="36"/>
      <c r="M3" s="36"/>
      <c r="N3" s="36"/>
      <c r="O3" s="36"/>
      <c r="P3" s="36"/>
      <c r="Q3" s="36"/>
      <c r="R3" s="40"/>
      <c r="S3" s="40"/>
      <c r="T3" s="40"/>
      <c r="U3" s="40"/>
      <c r="V3" s="28"/>
      <c r="W3" s="43" t="s">
        <v>177</v>
      </c>
      <c r="X3" s="44"/>
    </row>
    <row r="4" s="4" customFormat="true" ht="36" customHeight="true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201</v>
      </c>
      <c r="F4" s="30" t="s">
        <v>9</v>
      </c>
      <c r="G4" s="30" t="s">
        <v>10</v>
      </c>
      <c r="H4" s="31" t="s">
        <v>11</v>
      </c>
      <c r="I4" s="31" t="s">
        <v>12</v>
      </c>
      <c r="J4" s="30" t="s">
        <v>237</v>
      </c>
      <c r="K4" s="30" t="s">
        <v>182</v>
      </c>
      <c r="L4" s="30"/>
      <c r="M4" s="30"/>
      <c r="N4" s="30"/>
      <c r="O4" s="30" t="s">
        <v>183</v>
      </c>
      <c r="P4" s="30"/>
      <c r="Q4" s="30"/>
      <c r="R4" s="30"/>
      <c r="S4" s="30" t="s">
        <v>184</v>
      </c>
      <c r="T4" s="30"/>
      <c r="U4" s="30"/>
      <c r="V4" s="30"/>
      <c r="W4" s="45" t="s">
        <v>15</v>
      </c>
      <c r="X4" s="46" t="s">
        <v>16</v>
      </c>
    </row>
    <row r="5" s="4" customFormat="true" ht="36" customHeight="true" spans="1:24">
      <c r="A5" s="17"/>
      <c r="B5" s="17"/>
      <c r="C5" s="17"/>
      <c r="D5" s="17"/>
      <c r="E5" s="17"/>
      <c r="F5" s="30"/>
      <c r="G5" s="30"/>
      <c r="H5" s="31"/>
      <c r="I5" s="31"/>
      <c r="J5" s="30"/>
      <c r="K5" s="30" t="s">
        <v>238</v>
      </c>
      <c r="L5" s="30" t="s">
        <v>239</v>
      </c>
      <c r="M5" s="30" t="s">
        <v>240</v>
      </c>
      <c r="N5" s="30" t="s">
        <v>21</v>
      </c>
      <c r="O5" s="30" t="s">
        <v>185</v>
      </c>
      <c r="P5" s="30" t="s">
        <v>186</v>
      </c>
      <c r="Q5" s="30" t="s">
        <v>20</v>
      </c>
      <c r="R5" s="30" t="s">
        <v>188</v>
      </c>
      <c r="S5" s="30" t="s">
        <v>185</v>
      </c>
      <c r="T5" s="30" t="s">
        <v>186</v>
      </c>
      <c r="U5" s="30" t="s">
        <v>20</v>
      </c>
      <c r="V5" s="30" t="s">
        <v>21</v>
      </c>
      <c r="W5" s="45"/>
      <c r="X5" s="46"/>
    </row>
    <row r="6" s="5" customFormat="true" ht="144" customHeight="true" spans="1:38">
      <c r="A6" s="18">
        <v>1</v>
      </c>
      <c r="B6" s="52" t="s">
        <v>241</v>
      </c>
      <c r="C6" s="20" t="s">
        <v>242</v>
      </c>
      <c r="D6" s="20">
        <v>48</v>
      </c>
      <c r="E6" s="20">
        <v>840.83</v>
      </c>
      <c r="F6" s="32">
        <v>201799.2</v>
      </c>
      <c r="G6" s="32">
        <v>26233.9</v>
      </c>
      <c r="H6" s="33">
        <v>45962</v>
      </c>
      <c r="I6" s="33">
        <v>46022</v>
      </c>
      <c r="J6" s="32">
        <v>0</v>
      </c>
      <c r="K6" s="32">
        <v>11805.26</v>
      </c>
      <c r="L6" s="32">
        <v>7870.17</v>
      </c>
      <c r="M6" s="32">
        <v>6558.47</v>
      </c>
      <c r="N6" s="38">
        <f>SUM(K6:M6)</f>
        <v>26233.9</v>
      </c>
      <c r="O6" s="38">
        <f>-(85.08+365.04+106.42+233.9)</f>
        <v>-790.44</v>
      </c>
      <c r="P6" s="38">
        <f>-(56.72+243.36+70.95+155.94)</f>
        <v>-526.97</v>
      </c>
      <c r="Q6" s="38">
        <f>-(47.28+202.8+59.13+129.95)</f>
        <v>-439.16</v>
      </c>
      <c r="R6" s="38">
        <f>O6+P6+Q6</f>
        <v>-1756.57</v>
      </c>
      <c r="S6" s="38">
        <f t="shared" ref="S6:U6" si="0">K6+O6</f>
        <v>11014.82</v>
      </c>
      <c r="T6" s="38">
        <f t="shared" si="0"/>
        <v>7343.2</v>
      </c>
      <c r="U6" s="38">
        <f t="shared" si="0"/>
        <v>6119.31</v>
      </c>
      <c r="V6" s="38">
        <f>SUM(S6:U6)</f>
        <v>24477.33</v>
      </c>
      <c r="W6" s="47" t="s">
        <v>243</v>
      </c>
      <c r="X6" s="48" t="s">
        <v>233</v>
      </c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</row>
    <row r="7" s="6" customFormat="true" ht="36" customHeight="true" spans="1:24">
      <c r="A7" s="21" t="s">
        <v>173</v>
      </c>
      <c r="B7" s="22"/>
      <c r="C7" s="23"/>
      <c r="D7" s="53">
        <f>SUM(D6:D6)</f>
        <v>48</v>
      </c>
      <c r="E7" s="53">
        <f>SUM(E6:E6)</f>
        <v>840.83</v>
      </c>
      <c r="F7" s="34">
        <f>SUM(F6:F6)</f>
        <v>201799.2</v>
      </c>
      <c r="G7" s="34">
        <f>SUM(G6:G6)</f>
        <v>26233.9</v>
      </c>
      <c r="H7" s="35"/>
      <c r="I7" s="35"/>
      <c r="J7" s="34">
        <f t="shared" ref="J7:V7" si="1">SUM(J6:J6)</f>
        <v>0</v>
      </c>
      <c r="K7" s="34">
        <f t="shared" si="1"/>
        <v>11805.26</v>
      </c>
      <c r="L7" s="34">
        <f t="shared" si="1"/>
        <v>7870.17</v>
      </c>
      <c r="M7" s="34">
        <f t="shared" si="1"/>
        <v>6558.47</v>
      </c>
      <c r="N7" s="34">
        <f t="shared" si="1"/>
        <v>26233.9</v>
      </c>
      <c r="O7" s="34">
        <f t="shared" si="1"/>
        <v>-790.44</v>
      </c>
      <c r="P7" s="34">
        <f t="shared" si="1"/>
        <v>-526.97</v>
      </c>
      <c r="Q7" s="34">
        <f t="shared" si="1"/>
        <v>-439.16</v>
      </c>
      <c r="R7" s="34">
        <f t="shared" si="1"/>
        <v>-1756.57</v>
      </c>
      <c r="S7" s="34">
        <f t="shared" si="1"/>
        <v>11014.82</v>
      </c>
      <c r="T7" s="34">
        <f t="shared" si="1"/>
        <v>7343.2</v>
      </c>
      <c r="U7" s="34">
        <f t="shared" si="1"/>
        <v>6119.31</v>
      </c>
      <c r="V7" s="34">
        <f t="shared" si="1"/>
        <v>24477.33</v>
      </c>
      <c r="W7" s="49"/>
      <c r="X7" s="50"/>
    </row>
    <row r="8" s="1" customFormat="true" spans="2:24">
      <c r="B8" s="19"/>
      <c r="D8" s="7">
        <f>D7-附件1.汇总表!D13</f>
        <v>0</v>
      </c>
      <c r="E8" s="7"/>
      <c r="F8" s="8">
        <f>附件1.汇总表!E13-F7</f>
        <v>0</v>
      </c>
      <c r="G8" s="8">
        <f>附件1.汇总表!F13-G7</f>
        <v>0</v>
      </c>
      <c r="H8" s="8"/>
      <c r="I8" s="8"/>
      <c r="J8" s="8">
        <f>附件1.汇总表!G13-J7</f>
        <v>0</v>
      </c>
      <c r="K8" s="8">
        <f>附件1.汇总表!H13-K7</f>
        <v>0</v>
      </c>
      <c r="L8" s="8">
        <f>附件1.汇总表!I13-L7</f>
        <v>0</v>
      </c>
      <c r="M8" s="8">
        <f>附件1.汇总表!J13-M7</f>
        <v>0</v>
      </c>
      <c r="N8" s="8">
        <f>附件1.汇总表!K13-N7</f>
        <v>0</v>
      </c>
      <c r="O8" s="8">
        <f>附件1.汇总表!L13-O7</f>
        <v>0</v>
      </c>
      <c r="P8" s="8">
        <f>附件1.汇总表!M13-P7</f>
        <v>0</v>
      </c>
      <c r="Q8" s="8">
        <f>附件1.汇总表!N13-Q7</f>
        <v>0</v>
      </c>
      <c r="R8" s="8">
        <f>附件1.汇总表!O13-R7</f>
        <v>0</v>
      </c>
      <c r="S8" s="8">
        <f>附件1.汇总表!P13-S7</f>
        <v>0</v>
      </c>
      <c r="T8" s="8">
        <f>附件1.汇总表!Q13-T7</f>
        <v>0</v>
      </c>
      <c r="U8" s="8">
        <f>附件1.汇总表!R13-U7</f>
        <v>0</v>
      </c>
      <c r="V8" s="8">
        <f>附件1.汇总表!S13-V7</f>
        <v>0</v>
      </c>
      <c r="W8" s="8">
        <f>附件1.汇总表!T13-W7</f>
        <v>0</v>
      </c>
      <c r="X8" s="8">
        <f>附件1.汇总表!U13-X7</f>
        <v>0</v>
      </c>
    </row>
    <row r="9" s="1" customFormat="true" spans="4:23">
      <c r="D9" s="7"/>
      <c r="E9" s="7"/>
      <c r="F9" s="7"/>
      <c r="G9" s="7"/>
      <c r="H9" s="9"/>
      <c r="I9" s="9"/>
      <c r="J9" s="7"/>
      <c r="K9" s="7"/>
      <c r="L9" s="7"/>
      <c r="M9" s="7"/>
      <c r="N9" s="7"/>
      <c r="O9" s="10"/>
      <c r="P9" s="10"/>
      <c r="Q9" s="10"/>
      <c r="R9" s="10"/>
      <c r="S9" s="10"/>
      <c r="T9" s="10"/>
      <c r="U9" s="10"/>
      <c r="V9" s="10"/>
      <c r="W9" s="11"/>
    </row>
    <row r="10" s="1" customFormat="true" spans="4:23">
      <c r="D10" s="7"/>
      <c r="E10" s="7"/>
      <c r="F10" s="8"/>
      <c r="G10" s="8"/>
      <c r="H10" s="9"/>
      <c r="I10" s="9"/>
      <c r="J10" s="8"/>
      <c r="K10" s="8"/>
      <c r="L10" s="8"/>
      <c r="M10" s="8"/>
      <c r="N10" s="8"/>
      <c r="O10" s="39"/>
      <c r="P10" s="39"/>
      <c r="Q10" s="39"/>
      <c r="R10" s="10"/>
      <c r="S10" s="10"/>
      <c r="T10" s="10"/>
      <c r="U10" s="10"/>
      <c r="V10" s="10"/>
      <c r="W10" s="11"/>
    </row>
    <row r="17" spans="7:7">
      <c r="G17" s="8" t="s">
        <v>244</v>
      </c>
    </row>
  </sheetData>
  <mergeCells count="19">
    <mergeCell ref="A2:X2"/>
    <mergeCell ref="I3:Q3"/>
    <mergeCell ref="W3:X3"/>
    <mergeCell ref="K4:N4"/>
    <mergeCell ref="O4:R4"/>
    <mergeCell ref="S4:V4"/>
    <mergeCell ref="A7:C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236111111111111" right="0.118055555555556" top="1" bottom="1" header="0.5" footer="0.5"/>
  <pageSetup paperSize="9" scale="54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L10"/>
  <sheetViews>
    <sheetView view="pageBreakPreview" zoomScale="86" zoomScaleNormal="60" zoomScaleSheetLayoutView="86" workbookViewId="0">
      <selection activeCell="J25" sqref="J25"/>
    </sheetView>
  </sheetViews>
  <sheetFormatPr defaultColWidth="8.66666666666667" defaultRowHeight="13.5"/>
  <cols>
    <col min="1" max="1" width="3.08333333333333" style="1" customWidth="true"/>
    <col min="2" max="2" width="9.08333333333333" style="1" customWidth="true"/>
    <col min="3" max="3" width="7.3" style="1" customWidth="true"/>
    <col min="4" max="4" width="5.375" style="7" customWidth="true"/>
    <col min="5" max="5" width="8.46666666666667" style="7" customWidth="true"/>
    <col min="6" max="6" width="14.0666666666667" style="8" customWidth="true"/>
    <col min="7" max="7" width="11.2" style="8" customWidth="true"/>
    <col min="8" max="9" width="9.375" style="9" customWidth="true"/>
    <col min="10" max="10" width="8.96666666666667" style="8" customWidth="true"/>
    <col min="11" max="12" width="12.1666666666667" style="8" customWidth="true"/>
    <col min="13" max="13" width="13.95" style="8" customWidth="true"/>
    <col min="14" max="14" width="11.775" style="8" customWidth="true"/>
    <col min="15" max="18" width="11.725" style="10" customWidth="true"/>
    <col min="19" max="21" width="11.3333333333333" style="10" customWidth="true"/>
    <col min="22" max="22" width="13.75" style="10" customWidth="true"/>
    <col min="23" max="23" width="25.675" style="11" customWidth="true"/>
    <col min="24" max="24" width="13.2833333333333" style="1" customWidth="true"/>
    <col min="25" max="16384" width="8.66666666666667" style="1"/>
  </cols>
  <sheetData>
    <row r="1" s="1" customFormat="true" ht="38" customHeight="true" spans="1:23">
      <c r="A1" s="12" t="s">
        <v>245</v>
      </c>
      <c r="B1" s="11"/>
      <c r="D1" s="7"/>
      <c r="E1" s="7"/>
      <c r="F1" s="8"/>
      <c r="G1" s="8"/>
      <c r="H1" s="9"/>
      <c r="I1" s="9"/>
      <c r="J1" s="8"/>
      <c r="K1" s="8"/>
      <c r="L1" s="8"/>
      <c r="M1" s="8"/>
      <c r="N1" s="8"/>
      <c r="O1" s="37"/>
      <c r="P1" s="37"/>
      <c r="Q1" s="37"/>
      <c r="R1" s="37"/>
      <c r="S1" s="37"/>
      <c r="T1" s="37"/>
      <c r="U1" s="41"/>
      <c r="V1" s="10"/>
      <c r="W1" s="11"/>
    </row>
    <row r="2" s="2" customFormat="true" ht="34" customHeight="true" spans="1:24">
      <c r="A2" s="13" t="s">
        <v>246</v>
      </c>
      <c r="B2" s="13"/>
      <c r="C2" s="13"/>
      <c r="D2" s="13"/>
      <c r="E2" s="13"/>
      <c r="F2" s="25"/>
      <c r="G2" s="25"/>
      <c r="H2" s="26"/>
      <c r="I2" s="26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42"/>
      <c r="X2" s="13"/>
    </row>
    <row r="3" s="3" customFormat="true" ht="39" customHeight="true" spans="1:24">
      <c r="A3" s="14" t="s">
        <v>1</v>
      </c>
      <c r="B3" s="15"/>
      <c r="C3" s="15"/>
      <c r="D3" s="16"/>
      <c r="E3" s="16"/>
      <c r="F3" s="27"/>
      <c r="G3" s="28"/>
      <c r="H3" s="29"/>
      <c r="I3" s="36" t="s">
        <v>176</v>
      </c>
      <c r="J3" s="36"/>
      <c r="K3" s="36"/>
      <c r="L3" s="36"/>
      <c r="M3" s="36"/>
      <c r="N3" s="36"/>
      <c r="O3" s="36"/>
      <c r="P3" s="36"/>
      <c r="Q3" s="36"/>
      <c r="R3" s="40"/>
      <c r="S3" s="40"/>
      <c r="T3" s="40"/>
      <c r="U3" s="40"/>
      <c r="V3" s="28"/>
      <c r="W3" s="43" t="s">
        <v>177</v>
      </c>
      <c r="X3" s="43"/>
    </row>
    <row r="4" s="4" customFormat="true" ht="36" customHeight="true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247</v>
      </c>
      <c r="F4" s="30" t="s">
        <v>9</v>
      </c>
      <c r="G4" s="30" t="s">
        <v>10</v>
      </c>
      <c r="H4" s="31" t="s">
        <v>11</v>
      </c>
      <c r="I4" s="31" t="s">
        <v>12</v>
      </c>
      <c r="J4" s="30" t="s">
        <v>237</v>
      </c>
      <c r="K4" s="30" t="s">
        <v>182</v>
      </c>
      <c r="L4" s="30"/>
      <c r="M4" s="30"/>
      <c r="N4" s="30"/>
      <c r="O4" s="30" t="s">
        <v>183</v>
      </c>
      <c r="P4" s="30"/>
      <c r="Q4" s="30"/>
      <c r="R4" s="30"/>
      <c r="S4" s="30" t="s">
        <v>184</v>
      </c>
      <c r="T4" s="30"/>
      <c r="U4" s="30"/>
      <c r="V4" s="30"/>
      <c r="W4" s="45" t="s">
        <v>15</v>
      </c>
      <c r="X4" s="46" t="s">
        <v>16</v>
      </c>
    </row>
    <row r="5" s="4" customFormat="true" ht="36" customHeight="true" spans="1:24">
      <c r="A5" s="17"/>
      <c r="B5" s="17"/>
      <c r="C5" s="17"/>
      <c r="D5" s="17"/>
      <c r="E5" s="17"/>
      <c r="F5" s="30"/>
      <c r="G5" s="30"/>
      <c r="H5" s="31"/>
      <c r="I5" s="31"/>
      <c r="J5" s="30"/>
      <c r="K5" s="30" t="s">
        <v>223</v>
      </c>
      <c r="L5" s="30" t="s">
        <v>224</v>
      </c>
      <c r="M5" s="30" t="s">
        <v>248</v>
      </c>
      <c r="N5" s="30" t="s">
        <v>21</v>
      </c>
      <c r="O5" s="30" t="s">
        <v>185</v>
      </c>
      <c r="P5" s="30" t="s">
        <v>186</v>
      </c>
      <c r="Q5" s="30" t="s">
        <v>20</v>
      </c>
      <c r="R5" s="30" t="s">
        <v>188</v>
      </c>
      <c r="S5" s="30" t="s">
        <v>185</v>
      </c>
      <c r="T5" s="30" t="s">
        <v>186</v>
      </c>
      <c r="U5" s="30" t="s">
        <v>20</v>
      </c>
      <c r="V5" s="30" t="s">
        <v>21</v>
      </c>
      <c r="W5" s="45"/>
      <c r="X5" s="46"/>
    </row>
    <row r="6" s="5" customFormat="true" ht="121" customHeight="true" spans="1:38">
      <c r="A6" s="18">
        <v>1</v>
      </c>
      <c r="B6" s="52" t="s">
        <v>249</v>
      </c>
      <c r="C6" s="20" t="s">
        <v>242</v>
      </c>
      <c r="D6" s="20">
        <v>48</v>
      </c>
      <c r="E6" s="54">
        <v>27746</v>
      </c>
      <c r="F6" s="32">
        <v>3606980</v>
      </c>
      <c r="G6" s="32">
        <v>88010.31</v>
      </c>
      <c r="H6" s="33">
        <v>45962</v>
      </c>
      <c r="I6" s="33">
        <v>46022</v>
      </c>
      <c r="J6" s="32">
        <v>0</v>
      </c>
      <c r="K6" s="32">
        <v>39604.64</v>
      </c>
      <c r="L6" s="32">
        <v>22002.58</v>
      </c>
      <c r="M6" s="32">
        <v>26403.09</v>
      </c>
      <c r="N6" s="38">
        <f>SUM(K6:M6)</f>
        <v>88010.31</v>
      </c>
      <c r="O6" s="38">
        <f>-(285.48+1224.71+356.85)</f>
        <v>-1867.04</v>
      </c>
      <c r="P6" s="38">
        <f>-(158.6+680.39+198.25)</f>
        <v>-1037.24</v>
      </c>
      <c r="Q6" s="38">
        <f>-(190.32+816.48+237.9)</f>
        <v>-1244.7</v>
      </c>
      <c r="R6" s="38">
        <f>O6+P6+Q6</f>
        <v>-4148.98</v>
      </c>
      <c r="S6" s="38">
        <f t="shared" ref="S6:U6" si="0">K6+O6</f>
        <v>37737.6</v>
      </c>
      <c r="T6" s="38">
        <f t="shared" si="0"/>
        <v>20965.34</v>
      </c>
      <c r="U6" s="38">
        <f t="shared" si="0"/>
        <v>25158.39</v>
      </c>
      <c r="V6" s="38">
        <f>SUM(S6:U6)</f>
        <v>83861.33</v>
      </c>
      <c r="W6" s="47" t="s">
        <v>250</v>
      </c>
      <c r="X6" s="48" t="s">
        <v>233</v>
      </c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</row>
    <row r="7" s="6" customFormat="true" ht="36" customHeight="true" spans="1:24">
      <c r="A7" s="21" t="s">
        <v>173</v>
      </c>
      <c r="B7" s="22"/>
      <c r="C7" s="23"/>
      <c r="D7" s="53">
        <f>SUM(D6:D6)</f>
        <v>48</v>
      </c>
      <c r="E7" s="55">
        <f t="shared" ref="D7:G7" si="1">SUM(E6:E6)</f>
        <v>27746</v>
      </c>
      <c r="F7" s="34">
        <f t="shared" si="1"/>
        <v>3606980</v>
      </c>
      <c r="G7" s="34">
        <f t="shared" si="1"/>
        <v>88010.31</v>
      </c>
      <c r="H7" s="35"/>
      <c r="I7" s="35"/>
      <c r="J7" s="34">
        <f t="shared" ref="J7:V7" si="2">SUM(J6:J6)</f>
        <v>0</v>
      </c>
      <c r="K7" s="34">
        <f t="shared" si="2"/>
        <v>39604.64</v>
      </c>
      <c r="L7" s="34">
        <f t="shared" si="2"/>
        <v>22002.58</v>
      </c>
      <c r="M7" s="34">
        <f t="shared" si="2"/>
        <v>26403.09</v>
      </c>
      <c r="N7" s="34">
        <f t="shared" si="2"/>
        <v>88010.31</v>
      </c>
      <c r="O7" s="34">
        <f t="shared" si="2"/>
        <v>-1867.04</v>
      </c>
      <c r="P7" s="34">
        <f t="shared" si="2"/>
        <v>-1037.24</v>
      </c>
      <c r="Q7" s="34">
        <f t="shared" si="2"/>
        <v>-1244.7</v>
      </c>
      <c r="R7" s="34">
        <f t="shared" si="2"/>
        <v>-4148.98</v>
      </c>
      <c r="S7" s="34">
        <f t="shared" si="2"/>
        <v>37737.6</v>
      </c>
      <c r="T7" s="34">
        <f t="shared" si="2"/>
        <v>20965.34</v>
      </c>
      <c r="U7" s="34">
        <f t="shared" si="2"/>
        <v>25158.39</v>
      </c>
      <c r="V7" s="34">
        <f t="shared" si="2"/>
        <v>83861.33</v>
      </c>
      <c r="W7" s="49"/>
      <c r="X7" s="50"/>
    </row>
    <row r="8" s="1" customFormat="true" spans="2:23">
      <c r="B8" s="19"/>
      <c r="D8" s="7">
        <f>D7-附件1.汇总表!D15</f>
        <v>0</v>
      </c>
      <c r="E8" s="7"/>
      <c r="F8" s="8">
        <f>附件1.汇总表!E15-F7</f>
        <v>0</v>
      </c>
      <c r="G8" s="8">
        <f>附件1.汇总表!F15-G7</f>
        <v>0</v>
      </c>
      <c r="H8" s="9"/>
      <c r="I8" s="9"/>
      <c r="J8" s="8">
        <f>附件1.汇总表!G15</f>
        <v>0</v>
      </c>
      <c r="K8" s="8">
        <f>附件1.汇总表!H15-K7</f>
        <v>0</v>
      </c>
      <c r="L8" s="8">
        <f>附件1.汇总表!I15-L7</f>
        <v>0</v>
      </c>
      <c r="M8" s="8">
        <f>附件1.汇总表!J15-M7</f>
        <v>0</v>
      </c>
      <c r="N8" s="8">
        <f>附件1.汇总表!K15-N7</f>
        <v>0</v>
      </c>
      <c r="O8" s="8">
        <f>附件1.汇总表!L15-O7</f>
        <v>0</v>
      </c>
      <c r="P8" s="8">
        <f>附件1.汇总表!M15-P7</f>
        <v>0</v>
      </c>
      <c r="Q8" s="8">
        <f>附件1.汇总表!N15-Q7</f>
        <v>0</v>
      </c>
      <c r="R8" s="8">
        <f>附件1.汇总表!O15-R7</f>
        <v>0</v>
      </c>
      <c r="S8" s="8">
        <f>附件1.汇总表!P15-S7</f>
        <v>0</v>
      </c>
      <c r="T8" s="8">
        <f>附件1.汇总表!Q15-T7</f>
        <v>0</v>
      </c>
      <c r="U8" s="8">
        <f>附件1.汇总表!R15-U7</f>
        <v>0</v>
      </c>
      <c r="V8" s="8">
        <f>附件1.汇总表!S15-V7</f>
        <v>0</v>
      </c>
      <c r="W8" s="8">
        <f>附件1.汇总表!T15-W7</f>
        <v>0</v>
      </c>
    </row>
    <row r="9" s="1" customFormat="true" spans="4:23">
      <c r="D9" s="7"/>
      <c r="E9" s="7"/>
      <c r="F9" s="7"/>
      <c r="G9" s="7"/>
      <c r="H9" s="9"/>
      <c r="I9" s="9"/>
      <c r="J9" s="7"/>
      <c r="K9" s="7"/>
      <c r="L9" s="7"/>
      <c r="M9" s="7"/>
      <c r="N9" s="7"/>
      <c r="O9" s="10"/>
      <c r="P9" s="10"/>
      <c r="Q9" s="10"/>
      <c r="R9" s="10"/>
      <c r="S9" s="10"/>
      <c r="T9" s="10"/>
      <c r="U9" s="10"/>
      <c r="V9" s="10"/>
      <c r="W9" s="11"/>
    </row>
    <row r="10" s="1" customFormat="true" spans="4:23">
      <c r="D10" s="7"/>
      <c r="E10" s="7"/>
      <c r="F10" s="8"/>
      <c r="G10" s="8"/>
      <c r="H10" s="9"/>
      <c r="I10" s="9"/>
      <c r="J10" s="8"/>
      <c r="K10" s="8"/>
      <c r="L10" s="8"/>
      <c r="M10" s="8"/>
      <c r="N10" s="8"/>
      <c r="O10" s="39"/>
      <c r="P10" s="39"/>
      <c r="Q10" s="39"/>
      <c r="R10" s="10"/>
      <c r="S10" s="10"/>
      <c r="T10" s="10"/>
      <c r="U10" s="10"/>
      <c r="V10" s="10"/>
      <c r="W10" s="11"/>
    </row>
  </sheetData>
  <mergeCells count="19">
    <mergeCell ref="A2:X2"/>
    <mergeCell ref="I3:Q3"/>
    <mergeCell ref="W3:X3"/>
    <mergeCell ref="K4:N4"/>
    <mergeCell ref="O4:R4"/>
    <mergeCell ref="S4:V4"/>
    <mergeCell ref="A7:C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156944444444444" right="0.0784722222222222" top="1" bottom="1" header="0.5" footer="0.5"/>
  <pageSetup paperSize="9" scale="54" fitToHeight="0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L15"/>
  <sheetViews>
    <sheetView tabSelected="1" view="pageBreakPreview" zoomScale="84" zoomScaleNormal="60" zoomScaleSheetLayoutView="84" workbookViewId="0">
      <selection activeCell="I25" sqref="I25"/>
    </sheetView>
  </sheetViews>
  <sheetFormatPr defaultColWidth="8.66666666666667" defaultRowHeight="13.5"/>
  <cols>
    <col min="1" max="1" width="3.08333333333333" style="1" customWidth="true"/>
    <col min="2" max="2" width="10.4083333333333" style="1" customWidth="true"/>
    <col min="3" max="3" width="7.63333333333333" style="1" customWidth="true"/>
    <col min="4" max="4" width="7.6" style="7" customWidth="true"/>
    <col min="5" max="5" width="8.46666666666667" style="7" customWidth="true"/>
    <col min="6" max="6" width="14.0666666666667" style="8" customWidth="true"/>
    <col min="7" max="7" width="12.4333333333333" style="8" customWidth="true"/>
    <col min="8" max="9" width="9.375" style="9" customWidth="true"/>
    <col min="10" max="10" width="12.8416666666667" style="8" customWidth="true"/>
    <col min="11" max="12" width="12.1666666666667" style="8" customWidth="true"/>
    <col min="13" max="13" width="13.95" style="8" customWidth="true"/>
    <col min="14" max="14" width="11.775" style="8" customWidth="true"/>
    <col min="15" max="18" width="8.725" style="10" customWidth="true"/>
    <col min="19" max="19" width="11.3333333333333" style="10" customWidth="true"/>
    <col min="20" max="20" width="11.3416666666667" style="10" customWidth="true"/>
    <col min="21" max="21" width="11.3333333333333" style="10" customWidth="true"/>
    <col min="22" max="22" width="13.75" style="10" customWidth="true"/>
    <col min="23" max="23" width="13.725" style="11" customWidth="true"/>
    <col min="24" max="24" width="13.8" style="1" customWidth="true"/>
    <col min="25" max="16384" width="8.66666666666667" style="1"/>
  </cols>
  <sheetData>
    <row r="1" s="1" customFormat="true" ht="38" customHeight="true" spans="1:23">
      <c r="A1" s="12" t="s">
        <v>251</v>
      </c>
      <c r="B1" s="11"/>
      <c r="D1" s="7"/>
      <c r="E1" s="7"/>
      <c r="F1" s="8"/>
      <c r="G1" s="8"/>
      <c r="H1" s="9"/>
      <c r="I1" s="9"/>
      <c r="J1" s="8"/>
      <c r="K1" s="8"/>
      <c r="L1" s="8"/>
      <c r="M1" s="8"/>
      <c r="N1" s="8"/>
      <c r="O1" s="37"/>
      <c r="P1" s="37"/>
      <c r="Q1" s="37"/>
      <c r="R1" s="37"/>
      <c r="S1" s="37"/>
      <c r="T1" s="37"/>
      <c r="U1" s="41"/>
      <c r="V1" s="10"/>
      <c r="W1" s="11"/>
    </row>
    <row r="2" s="2" customFormat="true" ht="34" customHeight="true" spans="1:24">
      <c r="A2" s="13" t="s">
        <v>252</v>
      </c>
      <c r="B2" s="13"/>
      <c r="C2" s="13"/>
      <c r="D2" s="13"/>
      <c r="E2" s="13"/>
      <c r="F2" s="25"/>
      <c r="G2" s="25"/>
      <c r="H2" s="26"/>
      <c r="I2" s="26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42"/>
      <c r="X2" s="13"/>
    </row>
    <row r="3" s="3" customFormat="true" ht="39" customHeight="true" spans="1:24">
      <c r="A3" s="14" t="s">
        <v>1</v>
      </c>
      <c r="B3" s="15"/>
      <c r="C3" s="15"/>
      <c r="D3" s="16"/>
      <c r="E3" s="16"/>
      <c r="F3" s="27"/>
      <c r="G3" s="28"/>
      <c r="H3" s="29"/>
      <c r="I3" s="36" t="s">
        <v>176</v>
      </c>
      <c r="J3" s="36"/>
      <c r="K3" s="36"/>
      <c r="L3" s="36"/>
      <c r="M3" s="36"/>
      <c r="N3" s="36"/>
      <c r="O3" s="36"/>
      <c r="P3" s="36"/>
      <c r="Q3" s="36"/>
      <c r="R3" s="40"/>
      <c r="S3" s="40"/>
      <c r="T3" s="40"/>
      <c r="U3" s="40"/>
      <c r="V3" s="28"/>
      <c r="W3" s="43" t="s">
        <v>177</v>
      </c>
      <c r="X3" s="44"/>
    </row>
    <row r="4" s="4" customFormat="true" ht="36" customHeight="true" spans="1:24">
      <c r="A4" s="17" t="s">
        <v>3</v>
      </c>
      <c r="B4" s="17" t="s">
        <v>5</v>
      </c>
      <c r="C4" s="17" t="s">
        <v>6</v>
      </c>
      <c r="D4" s="17" t="s">
        <v>7</v>
      </c>
      <c r="E4" s="17" t="s">
        <v>201</v>
      </c>
      <c r="F4" s="30" t="s">
        <v>9</v>
      </c>
      <c r="G4" s="30" t="s">
        <v>10</v>
      </c>
      <c r="H4" s="31" t="s">
        <v>11</v>
      </c>
      <c r="I4" s="31" t="s">
        <v>12</v>
      </c>
      <c r="J4" s="30" t="s">
        <v>253</v>
      </c>
      <c r="K4" s="30" t="s">
        <v>182</v>
      </c>
      <c r="L4" s="30"/>
      <c r="M4" s="30"/>
      <c r="N4" s="30"/>
      <c r="O4" s="30" t="s">
        <v>183</v>
      </c>
      <c r="P4" s="30"/>
      <c r="Q4" s="30"/>
      <c r="R4" s="30"/>
      <c r="S4" s="30" t="s">
        <v>184</v>
      </c>
      <c r="T4" s="30"/>
      <c r="U4" s="30"/>
      <c r="V4" s="30"/>
      <c r="W4" s="45" t="s">
        <v>15</v>
      </c>
      <c r="X4" s="46" t="s">
        <v>16</v>
      </c>
    </row>
    <row r="5" s="4" customFormat="true" ht="36" customHeight="true" spans="1:24">
      <c r="A5" s="17"/>
      <c r="B5" s="17"/>
      <c r="C5" s="17"/>
      <c r="D5" s="17"/>
      <c r="E5" s="17"/>
      <c r="F5" s="30"/>
      <c r="G5" s="30"/>
      <c r="H5" s="31"/>
      <c r="I5" s="31"/>
      <c r="J5" s="30"/>
      <c r="K5" s="30" t="s">
        <v>213</v>
      </c>
      <c r="L5" s="30" t="s">
        <v>254</v>
      </c>
      <c r="M5" s="30" t="s">
        <v>255</v>
      </c>
      <c r="N5" s="30" t="s">
        <v>21</v>
      </c>
      <c r="O5" s="30" t="s">
        <v>185</v>
      </c>
      <c r="P5" s="30" t="s">
        <v>186</v>
      </c>
      <c r="Q5" s="30" t="s">
        <v>20</v>
      </c>
      <c r="R5" s="30" t="s">
        <v>188</v>
      </c>
      <c r="S5" s="30" t="s">
        <v>185</v>
      </c>
      <c r="T5" s="30" t="s">
        <v>186</v>
      </c>
      <c r="U5" s="30" t="s">
        <v>20</v>
      </c>
      <c r="V5" s="30" t="s">
        <v>21</v>
      </c>
      <c r="W5" s="45"/>
      <c r="X5" s="46"/>
    </row>
    <row r="6" s="5" customFormat="true" ht="36" customHeight="true" spans="1:38">
      <c r="A6" s="18">
        <v>1</v>
      </c>
      <c r="B6" s="19" t="s">
        <v>256</v>
      </c>
      <c r="C6" s="20" t="s">
        <v>257</v>
      </c>
      <c r="D6" s="20">
        <v>7</v>
      </c>
      <c r="E6" s="20">
        <v>10</v>
      </c>
      <c r="F6" s="32">
        <v>20000</v>
      </c>
      <c r="G6" s="32">
        <v>2000</v>
      </c>
      <c r="H6" s="33">
        <v>45985</v>
      </c>
      <c r="I6" s="33">
        <v>45989</v>
      </c>
      <c r="J6" s="32">
        <v>100</v>
      </c>
      <c r="K6" s="32">
        <v>0</v>
      </c>
      <c r="L6" s="32">
        <v>900</v>
      </c>
      <c r="M6" s="32">
        <v>1000</v>
      </c>
      <c r="N6" s="38">
        <f t="shared" ref="N6:N11" si="0">SUM(K6:M6)</f>
        <v>1900</v>
      </c>
      <c r="O6" s="38">
        <v>0</v>
      </c>
      <c r="P6" s="38">
        <v>0</v>
      </c>
      <c r="Q6" s="38">
        <v>0</v>
      </c>
      <c r="R6" s="38">
        <f t="shared" ref="R6:R11" si="1">O6+P6+Q6</f>
        <v>0</v>
      </c>
      <c r="S6" s="38">
        <f t="shared" ref="S6:U6" si="2">K6+O6</f>
        <v>0</v>
      </c>
      <c r="T6" s="38">
        <f t="shared" si="2"/>
        <v>900</v>
      </c>
      <c r="U6" s="38">
        <f t="shared" si="2"/>
        <v>1000</v>
      </c>
      <c r="V6" s="38">
        <f t="shared" ref="V6:V11" si="3">SUM(S6:U6)</f>
        <v>1900</v>
      </c>
      <c r="W6" s="47"/>
      <c r="X6" s="48" t="s">
        <v>258</v>
      </c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</row>
    <row r="7" s="5" customFormat="true" ht="36" customHeight="true" spans="1:38">
      <c r="A7" s="18">
        <v>2</v>
      </c>
      <c r="B7" s="19" t="s">
        <v>256</v>
      </c>
      <c r="C7" s="20" t="s">
        <v>257</v>
      </c>
      <c r="D7" s="20">
        <v>7</v>
      </c>
      <c r="E7" s="20">
        <v>10.2</v>
      </c>
      <c r="F7" s="32">
        <v>18360</v>
      </c>
      <c r="G7" s="32">
        <v>1836</v>
      </c>
      <c r="H7" s="33">
        <v>45985</v>
      </c>
      <c r="I7" s="33">
        <v>45989</v>
      </c>
      <c r="J7" s="32">
        <v>91.8</v>
      </c>
      <c r="K7" s="32">
        <v>0</v>
      </c>
      <c r="L7" s="32">
        <v>826.2</v>
      </c>
      <c r="M7" s="32">
        <v>918</v>
      </c>
      <c r="N7" s="38">
        <f t="shared" si="0"/>
        <v>1744.2</v>
      </c>
      <c r="O7" s="38">
        <v>0</v>
      </c>
      <c r="P7" s="38">
        <v>0</v>
      </c>
      <c r="Q7" s="38">
        <v>0</v>
      </c>
      <c r="R7" s="38">
        <f t="shared" si="1"/>
        <v>0</v>
      </c>
      <c r="S7" s="38">
        <f>K7+O7</f>
        <v>0</v>
      </c>
      <c r="T7" s="38">
        <f>L7+P7</f>
        <v>826.2</v>
      </c>
      <c r="U7" s="38">
        <f>M7+Q7</f>
        <v>918</v>
      </c>
      <c r="V7" s="38">
        <f t="shared" si="3"/>
        <v>1744.2</v>
      </c>
      <c r="W7" s="47"/>
      <c r="X7" s="48" t="s">
        <v>258</v>
      </c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</row>
    <row r="8" s="5" customFormat="true" ht="36" customHeight="true" spans="1:38">
      <c r="A8" s="18">
        <v>3</v>
      </c>
      <c r="B8" s="19" t="s">
        <v>256</v>
      </c>
      <c r="C8" s="20" t="s">
        <v>257</v>
      </c>
      <c r="D8" s="20">
        <v>12</v>
      </c>
      <c r="E8" s="20">
        <v>15</v>
      </c>
      <c r="F8" s="32">
        <v>36000</v>
      </c>
      <c r="G8" s="32">
        <v>3600</v>
      </c>
      <c r="H8" s="33">
        <v>45985</v>
      </c>
      <c r="I8" s="33">
        <v>45989</v>
      </c>
      <c r="J8" s="32">
        <v>180</v>
      </c>
      <c r="K8" s="32">
        <v>0</v>
      </c>
      <c r="L8" s="32">
        <v>1620</v>
      </c>
      <c r="M8" s="32">
        <v>1800</v>
      </c>
      <c r="N8" s="38">
        <f t="shared" si="0"/>
        <v>3420</v>
      </c>
      <c r="O8" s="38">
        <v>0</v>
      </c>
      <c r="P8" s="38">
        <v>0</v>
      </c>
      <c r="Q8" s="38">
        <v>0</v>
      </c>
      <c r="R8" s="38">
        <f t="shared" si="1"/>
        <v>0</v>
      </c>
      <c r="S8" s="38">
        <f>K8+O8</f>
        <v>0</v>
      </c>
      <c r="T8" s="38">
        <f>L8+P8</f>
        <v>1620</v>
      </c>
      <c r="U8" s="38">
        <f>M8+Q8</f>
        <v>1800</v>
      </c>
      <c r="V8" s="38">
        <f t="shared" si="3"/>
        <v>3420</v>
      </c>
      <c r="W8" s="47"/>
      <c r="X8" s="48" t="s">
        <v>258</v>
      </c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</row>
    <row r="9" s="5" customFormat="true" ht="36" customHeight="true" spans="1:38">
      <c r="A9" s="18">
        <v>4</v>
      </c>
      <c r="B9" s="19" t="s">
        <v>256</v>
      </c>
      <c r="C9" s="20" t="s">
        <v>257</v>
      </c>
      <c r="D9" s="20">
        <v>12</v>
      </c>
      <c r="E9" s="20">
        <v>15</v>
      </c>
      <c r="F9" s="32">
        <v>36000</v>
      </c>
      <c r="G9" s="32">
        <v>3600</v>
      </c>
      <c r="H9" s="33">
        <v>45985</v>
      </c>
      <c r="I9" s="33">
        <v>45989</v>
      </c>
      <c r="J9" s="32">
        <v>180</v>
      </c>
      <c r="K9" s="32">
        <v>0</v>
      </c>
      <c r="L9" s="32">
        <v>1620</v>
      </c>
      <c r="M9" s="32">
        <v>1800</v>
      </c>
      <c r="N9" s="38">
        <f t="shared" si="0"/>
        <v>3420</v>
      </c>
      <c r="O9" s="38">
        <v>0</v>
      </c>
      <c r="P9" s="38">
        <v>0</v>
      </c>
      <c r="Q9" s="38">
        <v>0</v>
      </c>
      <c r="R9" s="38">
        <f t="shared" si="1"/>
        <v>0</v>
      </c>
      <c r="S9" s="38">
        <f>K9+O9</f>
        <v>0</v>
      </c>
      <c r="T9" s="38">
        <f>L9+P9</f>
        <v>1620</v>
      </c>
      <c r="U9" s="38">
        <f>M9+Q9</f>
        <v>1800</v>
      </c>
      <c r="V9" s="38">
        <f t="shared" si="3"/>
        <v>3420</v>
      </c>
      <c r="W9" s="47"/>
      <c r="X9" s="48" t="s">
        <v>258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</row>
    <row r="10" s="5" customFormat="true" ht="36" customHeight="true" spans="1:38">
      <c r="A10" s="18">
        <v>5</v>
      </c>
      <c r="B10" s="19" t="s">
        <v>256</v>
      </c>
      <c r="C10" s="20" t="s">
        <v>257</v>
      </c>
      <c r="D10" s="20">
        <v>9</v>
      </c>
      <c r="E10" s="20">
        <v>11</v>
      </c>
      <c r="F10" s="32">
        <v>21120</v>
      </c>
      <c r="G10" s="32">
        <v>2112</v>
      </c>
      <c r="H10" s="33">
        <v>45985</v>
      </c>
      <c r="I10" s="33">
        <v>45989</v>
      </c>
      <c r="J10" s="32">
        <v>105.6</v>
      </c>
      <c r="K10" s="32">
        <v>0</v>
      </c>
      <c r="L10" s="32">
        <v>950.4</v>
      </c>
      <c r="M10" s="32">
        <v>1056</v>
      </c>
      <c r="N10" s="38">
        <f t="shared" si="0"/>
        <v>2006.4</v>
      </c>
      <c r="O10" s="38">
        <v>0</v>
      </c>
      <c r="P10" s="38">
        <v>0</v>
      </c>
      <c r="Q10" s="38">
        <v>0</v>
      </c>
      <c r="R10" s="38">
        <f t="shared" si="1"/>
        <v>0</v>
      </c>
      <c r="S10" s="38">
        <f>K10+O10</f>
        <v>0</v>
      </c>
      <c r="T10" s="38">
        <f>L10+P10</f>
        <v>950.4</v>
      </c>
      <c r="U10" s="38">
        <f>M10+Q10</f>
        <v>1056</v>
      </c>
      <c r="V10" s="38">
        <f t="shared" si="3"/>
        <v>2006.4</v>
      </c>
      <c r="W10" s="47"/>
      <c r="X10" s="48" t="s">
        <v>258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</row>
    <row r="11" s="5" customFormat="true" ht="36" customHeight="true" spans="1:38">
      <c r="A11" s="18">
        <v>6</v>
      </c>
      <c r="B11" s="19" t="s">
        <v>256</v>
      </c>
      <c r="C11" s="20" t="s">
        <v>257</v>
      </c>
      <c r="D11" s="20">
        <v>10</v>
      </c>
      <c r="E11" s="20">
        <v>10</v>
      </c>
      <c r="F11" s="32">
        <v>20000</v>
      </c>
      <c r="G11" s="32">
        <v>2000</v>
      </c>
      <c r="H11" s="33">
        <v>45985</v>
      </c>
      <c r="I11" s="33">
        <v>45989</v>
      </c>
      <c r="J11" s="32">
        <v>100</v>
      </c>
      <c r="K11" s="32">
        <v>0</v>
      </c>
      <c r="L11" s="32">
        <v>900</v>
      </c>
      <c r="M11" s="32">
        <v>1000</v>
      </c>
      <c r="N11" s="38">
        <f t="shared" si="0"/>
        <v>1900</v>
      </c>
      <c r="O11" s="38">
        <v>0</v>
      </c>
      <c r="P11" s="38">
        <v>0</v>
      </c>
      <c r="Q11" s="38">
        <v>0</v>
      </c>
      <c r="R11" s="38">
        <f t="shared" si="1"/>
        <v>0</v>
      </c>
      <c r="S11" s="38">
        <f>K11+O11</f>
        <v>0</v>
      </c>
      <c r="T11" s="38">
        <f>L11+P11</f>
        <v>900</v>
      </c>
      <c r="U11" s="38">
        <f>M11+Q11</f>
        <v>1000</v>
      </c>
      <c r="V11" s="38">
        <f t="shared" si="3"/>
        <v>1900</v>
      </c>
      <c r="W11" s="47"/>
      <c r="X11" s="48" t="s">
        <v>258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</row>
    <row r="12" s="6" customFormat="true" ht="36" customHeight="true" spans="1:24">
      <c r="A12" s="21" t="s">
        <v>173</v>
      </c>
      <c r="B12" s="22"/>
      <c r="C12" s="23"/>
      <c r="D12" s="24">
        <f>SUM(D6:D11)</f>
        <v>57</v>
      </c>
      <c r="E12" s="34">
        <f t="shared" ref="D12:G12" si="4">SUM(E6:E11)</f>
        <v>71.2</v>
      </c>
      <c r="F12" s="34">
        <f t="shared" si="4"/>
        <v>151480</v>
      </c>
      <c r="G12" s="34">
        <f t="shared" si="4"/>
        <v>15148</v>
      </c>
      <c r="H12" s="35"/>
      <c r="I12" s="35"/>
      <c r="J12" s="34">
        <f>SUM(J6:J11)</f>
        <v>757.4</v>
      </c>
      <c r="K12" s="34">
        <f t="shared" ref="J12:N12" si="5">SUM(K6:K11)</f>
        <v>0</v>
      </c>
      <c r="L12" s="34">
        <f t="shared" si="5"/>
        <v>6816.6</v>
      </c>
      <c r="M12" s="34">
        <f t="shared" si="5"/>
        <v>7574</v>
      </c>
      <c r="N12" s="34">
        <f t="shared" si="5"/>
        <v>14390.6</v>
      </c>
      <c r="O12" s="34">
        <f t="shared" ref="O12:V12" si="6">SUM(O6:O11)</f>
        <v>0</v>
      </c>
      <c r="P12" s="34">
        <f t="shared" si="6"/>
        <v>0</v>
      </c>
      <c r="Q12" s="34">
        <f t="shared" si="6"/>
        <v>0</v>
      </c>
      <c r="R12" s="34">
        <f t="shared" si="6"/>
        <v>0</v>
      </c>
      <c r="S12" s="34">
        <f t="shared" si="6"/>
        <v>0</v>
      </c>
      <c r="T12" s="34">
        <f t="shared" si="6"/>
        <v>6816.6</v>
      </c>
      <c r="U12" s="34">
        <f t="shared" si="6"/>
        <v>7574</v>
      </c>
      <c r="V12" s="34">
        <f t="shared" si="6"/>
        <v>14390.6</v>
      </c>
      <c r="W12" s="49"/>
      <c r="X12" s="50"/>
    </row>
    <row r="13" s="1" customFormat="true" spans="2:23">
      <c r="B13" s="19"/>
      <c r="D13" s="7">
        <f>D12-附件1.汇总表!D18</f>
        <v>0</v>
      </c>
      <c r="E13" s="7"/>
      <c r="F13" s="7">
        <f>F12-附件1.汇总表!E17</f>
        <v>0</v>
      </c>
      <c r="G13" s="7">
        <f>G12-附件1.汇总表!F17</f>
        <v>0</v>
      </c>
      <c r="H13" s="7"/>
      <c r="I13" s="7"/>
      <c r="J13" s="7">
        <f>J12-附件1.汇总表!G17</f>
        <v>0</v>
      </c>
      <c r="K13" s="7">
        <f>K12-附件1.汇总表!H17</f>
        <v>0</v>
      </c>
      <c r="L13" s="7">
        <f>L12-附件1.汇总表!I17</f>
        <v>0</v>
      </c>
      <c r="M13" s="7">
        <f>M12-附件1.汇总表!J17</f>
        <v>0</v>
      </c>
      <c r="N13" s="7">
        <f>N12-附件1.汇总表!K17</f>
        <v>0</v>
      </c>
      <c r="O13" s="7">
        <f>O12-附件1.汇总表!L17</f>
        <v>0</v>
      </c>
      <c r="P13" s="7">
        <f>P12-附件1.汇总表!M17</f>
        <v>0</v>
      </c>
      <c r="Q13" s="7">
        <f>Q12-附件1.汇总表!N17</f>
        <v>0</v>
      </c>
      <c r="R13" s="7">
        <f>R12-附件1.汇总表!O17</f>
        <v>0</v>
      </c>
      <c r="S13" s="7">
        <f>S12-附件1.汇总表!P17</f>
        <v>0</v>
      </c>
      <c r="T13" s="7">
        <f>T12-附件1.汇总表!Q17</f>
        <v>0</v>
      </c>
      <c r="U13" s="7">
        <f>U12-附件1.汇总表!R17</f>
        <v>0</v>
      </c>
      <c r="V13" s="7">
        <f>V12-附件1.汇总表!S17</f>
        <v>0</v>
      </c>
      <c r="W13" s="8">
        <f>W12-附件1.汇总表!T10</f>
        <v>0</v>
      </c>
    </row>
    <row r="14" s="1" customFormat="true" spans="4:23">
      <c r="D14" s="7"/>
      <c r="E14" s="7"/>
      <c r="F14" s="7"/>
      <c r="G14" s="7"/>
      <c r="H14" s="9"/>
      <c r="I14" s="9"/>
      <c r="J14" s="7"/>
      <c r="K14" s="7"/>
      <c r="L14" s="7"/>
      <c r="M14" s="7"/>
      <c r="N14" s="7"/>
      <c r="O14" s="10"/>
      <c r="P14" s="10"/>
      <c r="Q14" s="10"/>
      <c r="R14" s="10"/>
      <c r="S14" s="10"/>
      <c r="T14" s="10"/>
      <c r="U14" s="10"/>
      <c r="V14" s="10"/>
      <c r="W14" s="11"/>
    </row>
    <row r="15" s="1" customFormat="true" spans="4:23">
      <c r="D15" s="7"/>
      <c r="E15" s="7"/>
      <c r="F15" s="8"/>
      <c r="G15" s="8"/>
      <c r="H15" s="9"/>
      <c r="I15" s="9"/>
      <c r="J15" s="8"/>
      <c r="K15" s="8"/>
      <c r="L15" s="8"/>
      <c r="M15" s="8"/>
      <c r="N15" s="8"/>
      <c r="O15" s="39"/>
      <c r="P15" s="39"/>
      <c r="Q15" s="39"/>
      <c r="R15" s="10"/>
      <c r="S15" s="10"/>
      <c r="T15" s="10"/>
      <c r="U15" s="10"/>
      <c r="V15" s="10"/>
      <c r="W15" s="11"/>
    </row>
  </sheetData>
  <mergeCells count="19">
    <mergeCell ref="A2:X2"/>
    <mergeCell ref="I3:Q3"/>
    <mergeCell ref="W3:X3"/>
    <mergeCell ref="K4:N4"/>
    <mergeCell ref="O4:R4"/>
    <mergeCell ref="S4:V4"/>
    <mergeCell ref="A12:C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</mergeCells>
  <pageMargins left="0.196527777777778" right="0.0784722222222222" top="1" bottom="1" header="0.5" footer="0.5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2023.4.01-2023.6.31</vt:lpstr>
      <vt:lpstr>附件1.汇总表</vt:lpstr>
      <vt:lpstr>附件2-香蕉树种植保险</vt:lpstr>
      <vt:lpstr>附件3-大棚及棚内瓜菜种植保险</vt:lpstr>
      <vt:lpstr>附件4-晚稻完全成本保险</vt:lpstr>
      <vt:lpstr>附件5天然橡胶收入保险</vt:lpstr>
      <vt:lpstr>附件6橡胶树完全成本保险</vt:lpstr>
      <vt:lpstr>附件7蔬菜综合保险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吴玮琪</dc:creator>
  <cp:lastModifiedBy>uos</cp:lastModifiedBy>
  <dcterms:created xsi:type="dcterms:W3CDTF">2015-06-06T02:17:00Z</dcterms:created>
  <dcterms:modified xsi:type="dcterms:W3CDTF">2026-03-26T15:15:51Z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332B8E3EDB00448394F454CC50C1092A_13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