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 tabRatio="1000" activeTab="4"/>
  </bookViews>
  <sheets>
    <sheet name="附件1.汇总表" sheetId="3" r:id="rId1"/>
    <sheet name="附件2-百香果种植保险" sheetId="9" r:id="rId2"/>
    <sheet name="附件3-火龙果种植保险" sheetId="5" r:id="rId3"/>
    <sheet name="附件4-木瓜种植保险" sheetId="10" r:id="rId4"/>
    <sheet name="附件5-莲雾种植气象指数保险" sheetId="11" r:id="rId5"/>
  </sheets>
  <definedNames>
    <definedName name="_xlnm._FilterDatabase" localSheetId="0" hidden="1">附件1.汇总表!$A$5:$S$19</definedName>
    <definedName name="_xlnm._FilterDatabase" localSheetId="2" hidden="1">'附件3-火龙果种植保险'!$A$5:$W$15</definedName>
    <definedName name="_xlnm._FilterDatabase" localSheetId="3" hidden="1">'附件4-木瓜种植保险'!$A$5:$AK$18</definedName>
    <definedName name="_xlnm._FilterDatabase" localSheetId="1" hidden="1">'附件2-百香果种植保险'!$A$5:$BA$13</definedName>
    <definedName name="_xlnm.Print_Area" localSheetId="2">'附件3-火龙果种植保险'!$A$1:$W$14</definedName>
    <definedName name="_xlnm.Print_Titles" localSheetId="2">'附件3-火龙果种植保险'!$1:5</definedName>
    <definedName name="_xlnm.Print_Area" localSheetId="0">附件1.汇总表!$A$1:$S$18</definedName>
    <definedName name="_xlnm.Print_Area" localSheetId="1">'附件2-百香果种植保险'!$A$1:$W$12</definedName>
    <definedName name="_xlnm.Print_Area" localSheetId="3">'附件4-木瓜种植保险'!$A$1:$W$17</definedName>
    <definedName name="_xlnm.Print_Area" localSheetId="4">'附件5-莲雾种植气象指数保险'!$A$1:$X$18</definedName>
    <definedName name="_xlnm.Print_Titles" localSheetId="3">'附件4-木瓜种植保险'!$4:$5</definedName>
  </definedNames>
  <calcPr calcId="144525"/>
</workbook>
</file>

<file path=xl/sharedStrings.xml><?xml version="1.0" encoding="utf-8"?>
<sst xmlns="http://schemas.openxmlformats.org/spreadsheetml/2006/main" count="317" uniqueCount="117">
  <si>
    <t>附件1</t>
  </si>
  <si>
    <t>三亚市2025年7-10月热带优异水果综合保险财政补贴保费汇总表</t>
  </si>
  <si>
    <t>承保单位：中国太平洋财产保险股份有限公司海南分公司</t>
  </si>
  <si>
    <t>投保期间：2025.07.01-2025.10.31</t>
  </si>
  <si>
    <t>金额单位：人民币元</t>
  </si>
  <si>
    <t>序号</t>
  </si>
  <si>
    <t>投保区域</t>
  </si>
  <si>
    <t>投保单</t>
  </si>
  <si>
    <t>投保户数</t>
  </si>
  <si>
    <t>总保额</t>
  </si>
  <si>
    <t>总保费</t>
  </si>
  <si>
    <t>农户自缴</t>
  </si>
  <si>
    <t>申报财政补贴金额</t>
  </si>
  <si>
    <t>审计核减金额</t>
  </si>
  <si>
    <t>审计确认金额</t>
  </si>
  <si>
    <t>中央补贴</t>
  </si>
  <si>
    <t>省补贴</t>
  </si>
  <si>
    <t>市补贴</t>
  </si>
  <si>
    <t>财政补贴总保费</t>
  </si>
  <si>
    <t>核减小计</t>
  </si>
  <si>
    <t>一、百香果种植保险小计</t>
  </si>
  <si>
    <t>一般户</t>
  </si>
  <si>
    <t xml:space="preserve">财政全额补贴户 </t>
  </si>
  <si>
    <t>二、火龙果种植保险小计</t>
  </si>
  <si>
    <t>三、木瓜种植保险小计</t>
  </si>
  <si>
    <t>四、莲雾种植气象指数保险小计</t>
  </si>
  <si>
    <t>合计</t>
  </si>
  <si>
    <t>附件2</t>
  </si>
  <si>
    <t>三亚市2025年7-10月份申请热带优异水果综合保险-百香果种植保险财政补贴保费明细表</t>
  </si>
  <si>
    <t>单位：元</t>
  </si>
  <si>
    <t>险种名称</t>
  </si>
  <si>
    <t>投保人</t>
  </si>
  <si>
    <t>户数</t>
  </si>
  <si>
    <t>投保数量（亩）</t>
  </si>
  <si>
    <t>保险期间</t>
  </si>
  <si>
    <t>农户自缴保费（40%）</t>
  </si>
  <si>
    <t>备注</t>
  </si>
  <si>
    <t>种植地址</t>
  </si>
  <si>
    <t xml:space="preserve">中央补贴  （0%） </t>
  </si>
  <si>
    <t xml:space="preserve">省补贴  （0%）  </t>
  </si>
  <si>
    <t>市补贴（60%）</t>
  </si>
  <si>
    <t>补贴小计</t>
  </si>
  <si>
    <t>中央    补贴</t>
  </si>
  <si>
    <t>核减   小计</t>
  </si>
  <si>
    <t>百香果种植保险</t>
  </si>
  <si>
    <t>海南一三农业发展有限公司</t>
  </si>
  <si>
    <t>2025.8.17至2026.8.16</t>
  </si>
  <si>
    <t>海南省三亚市市辖区凤凰镇台楼村委会</t>
  </si>
  <si>
    <t>陈星桢</t>
  </si>
  <si>
    <t>2025.9.16至2026.9.15</t>
  </si>
  <si>
    <t>海南省三亚市市辖区凤凰镇抱龙村委会</t>
  </si>
  <si>
    <t>吴先门</t>
  </si>
  <si>
    <t>2025.10.02至2026.10.01</t>
  </si>
  <si>
    <t>三亚市育才生态区龙密村</t>
  </si>
  <si>
    <t>三亚市育才生态区保密村</t>
  </si>
  <si>
    <t>附件3</t>
  </si>
  <si>
    <t>三亚市2025年7-10月份申请热带优异水果综合保险-火龙果种植保险财政补贴保费明细表</t>
  </si>
  <si>
    <t xml:space="preserve">中央补贴 （0%） </t>
  </si>
  <si>
    <t xml:space="preserve">省补贴 （0%） </t>
  </si>
  <si>
    <t>市补贴   （60%）</t>
  </si>
  <si>
    <t>火龙果种植保险</t>
  </si>
  <si>
    <t>海南态康农业发展有限公司</t>
  </si>
  <si>
    <t>2025.8.13至2026.8.12</t>
  </si>
  <si>
    <t>海南励行生态农业有限公司</t>
  </si>
  <si>
    <t>蓝神</t>
  </si>
  <si>
    <t>海南省三亚市市辖区凤凰镇梅村村委会</t>
  </si>
  <si>
    <t>苏云</t>
  </si>
  <si>
    <t>李德河</t>
  </si>
  <si>
    <t>2025.8.24至2026.8.23</t>
  </si>
  <si>
    <t>海南省三亚市市辖区育才镇龙密村委会</t>
  </si>
  <si>
    <t>海南红燕农业发展有限公司</t>
  </si>
  <si>
    <t>海南省三亚市市辖区育才镇明善村委会</t>
  </si>
  <si>
    <t>祝安顺</t>
  </si>
  <si>
    <t>2025.9.18至2026.9.17</t>
  </si>
  <si>
    <t>附件4</t>
  </si>
  <si>
    <t>三亚市2025年7-10月份申请热带优异水果综合保险-木瓜种植保险财政补贴保费明细表</t>
  </si>
  <si>
    <t>木瓜种植保险</t>
  </si>
  <si>
    <t>三亚宜源果生态农业有限公司</t>
  </si>
  <si>
    <t>2025.7.19至2026.7.18</t>
  </si>
  <si>
    <t>海南省三亚市海棠区南田农场</t>
  </si>
  <si>
    <t>海南省三亚市海棠区龙楼村</t>
  </si>
  <si>
    <t>海南省三亚市海棠区青田村</t>
  </si>
  <si>
    <t>海南省三亚市海棠区风塘村</t>
  </si>
  <si>
    <t>2025.8.12至2026.8.11</t>
  </si>
  <si>
    <t>海南省三亚市崖州区崖城村</t>
  </si>
  <si>
    <t>三亚绿可源农业开发有限公司</t>
  </si>
  <si>
    <t>2025.8.16至2026.8.15</t>
  </si>
  <si>
    <t>海南省三亚市崖州区城东村</t>
  </si>
  <si>
    <t>黎祥富</t>
  </si>
  <si>
    <t>海南省三亚市崖州区拱北村</t>
  </si>
  <si>
    <t>哈贵勇</t>
  </si>
  <si>
    <t>2025.9.4至2026.9.3</t>
  </si>
  <si>
    <t>海南省三亚市天涯区塔岭村</t>
  </si>
  <si>
    <t>林成明</t>
  </si>
  <si>
    <t>2025.9.6至2026.9.5</t>
  </si>
  <si>
    <t>海南省三亚市崖州区长山村</t>
  </si>
  <si>
    <t>董天才</t>
  </si>
  <si>
    <t>2025.9.13至2026.9.12</t>
  </si>
  <si>
    <t>海南省三亚市崖州区拱北村镇北六组</t>
  </si>
  <si>
    <t>兰峰</t>
  </si>
  <si>
    <t>海南省三亚市崖州区拱北村六组</t>
  </si>
  <si>
    <t>附件5</t>
  </si>
  <si>
    <t>三亚市2025年7-10月份申请热带优异水果综合保险-莲雾种植气象指数保险财政补贴保费明细表</t>
  </si>
  <si>
    <t>莲雾种植气象指数保险</t>
  </si>
  <si>
    <t>三亚南鹿实业股份有限公司</t>
  </si>
  <si>
    <t>2025.8.05至2026.8.04</t>
  </si>
  <si>
    <t>海南省三亚市市辖区崖城镇长山村委会</t>
  </si>
  <si>
    <t>李德宜</t>
  </si>
  <si>
    <t>郑安福</t>
  </si>
  <si>
    <t>曾德柱</t>
  </si>
  <si>
    <t>郑传飞</t>
  </si>
  <si>
    <t>2025.9.19至2026.9.18</t>
  </si>
  <si>
    <t>三亚市海棠区南田农场东风队</t>
  </si>
  <si>
    <t>程金坚</t>
  </si>
  <si>
    <t>2025.10.18至2026.10.17</t>
  </si>
  <si>
    <t>海南省三亚市天涯区南岛农场</t>
  </si>
  <si>
    <t>熊欢</t>
  </si>
</sst>
</file>

<file path=xl/styles.xml><?xml version="1.0" encoding="utf-8"?>
<styleSheet xmlns="http://schemas.openxmlformats.org/spreadsheetml/2006/main">
  <numFmts count="9">
    <numFmt numFmtId="176" formatCode="0.00_ "/>
    <numFmt numFmtId="177" formatCode="0.000_ "/>
    <numFmt numFmtId="178" formatCode="[$-409]yyyy\-mm\-dd;@"/>
    <numFmt numFmtId="179" formatCode="#,##0.00_ "/>
    <numFmt numFmtId="42" formatCode="_ &quot;￥&quot;* #,##0_ ;_ &quot;￥&quot;* \-#,##0_ ;_ &quot;￥&quot;* &quot;-&quot;_ ;_ @_ "/>
    <numFmt numFmtId="43" formatCode="_ * #,##0.00_ ;_ * \-#,##0.00_ ;_ * &quot;-&quot;??_ ;_ @_ "/>
    <numFmt numFmtId="180" formatCode="yyyy\/m\/d;@"/>
    <numFmt numFmtId="41" formatCode="_ * #,##0_ ;_ * \-#,##0_ ;_ * &quot;-&quot;_ ;_ @_ "/>
    <numFmt numFmtId="44" formatCode="_ &quot;￥&quot;* #,##0.00_ ;_ &quot;￥&quot;* \-#,##0.00_ ;_ &quot;￥&quot;* &quot;-&quot;??_ ;_ @_ "/>
  </numFmts>
  <fonts count="37">
    <font>
      <sz val="11"/>
      <color indexed="8"/>
      <name val="等线"/>
      <charset val="134"/>
    </font>
    <font>
      <sz val="11"/>
      <color indexed="8"/>
      <name val="宋体"/>
      <charset val="134"/>
      <scheme val="minor"/>
    </font>
    <font>
      <sz val="8"/>
      <color indexed="8"/>
      <name val="宋体"/>
      <charset val="134"/>
      <scheme val="minor"/>
    </font>
    <font>
      <b/>
      <sz val="8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6"/>
      <name val="宋体"/>
      <charset val="134"/>
      <scheme val="minor"/>
    </font>
    <font>
      <sz val="8"/>
      <name val="宋体"/>
      <charset val="134"/>
      <scheme val="minor"/>
    </font>
    <font>
      <b/>
      <sz val="8.5"/>
      <name val="宋体"/>
      <charset val="134"/>
      <scheme val="minor"/>
    </font>
    <font>
      <sz val="8.5"/>
      <color indexed="8"/>
      <name val="宋体"/>
      <charset val="134"/>
      <scheme val="minor"/>
    </font>
    <font>
      <sz val="8.5"/>
      <color theme="1"/>
      <name val="宋体"/>
      <charset val="134"/>
      <scheme val="minor"/>
    </font>
    <font>
      <b/>
      <sz val="8.5"/>
      <color indexed="8"/>
      <name val="宋体"/>
      <charset val="134"/>
      <scheme val="minor"/>
    </font>
    <font>
      <sz val="8.5"/>
      <color rgb="FF000000"/>
      <name val="宋体"/>
      <charset val="134"/>
      <scheme val="minor"/>
    </font>
    <font>
      <sz val="8.5"/>
      <color theme="1"/>
      <name val="宋体"/>
      <charset val="134"/>
    </font>
    <font>
      <sz val="8.5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8.5"/>
      <color theme="1"/>
      <name val="宋体"/>
      <charset val="134"/>
      <scheme val="minor"/>
    </font>
    <font>
      <sz val="8.5"/>
      <color rgb="FF000000"/>
      <name val="宋体"/>
      <charset val="134"/>
    </font>
    <font>
      <sz val="8"/>
      <color rgb="FFFF0000"/>
      <name val="宋体"/>
      <charset val="134"/>
      <scheme val="minor"/>
    </font>
    <font>
      <sz val="11"/>
      <color indexed="9"/>
      <name val="等线"/>
      <charset val="0"/>
    </font>
    <font>
      <sz val="11"/>
      <color indexed="8"/>
      <name val="等线"/>
      <charset val="0"/>
    </font>
    <font>
      <sz val="11"/>
      <color indexed="60"/>
      <name val="等线"/>
      <charset val="0"/>
    </font>
    <font>
      <b/>
      <sz val="11"/>
      <color indexed="62"/>
      <name val="等线"/>
      <charset val="134"/>
    </font>
    <font>
      <sz val="11"/>
      <color indexed="17"/>
      <name val="等线"/>
      <charset val="0"/>
    </font>
    <font>
      <b/>
      <sz val="18"/>
      <color indexed="62"/>
      <name val="等线"/>
      <charset val="134"/>
    </font>
    <font>
      <i/>
      <sz val="11"/>
      <color indexed="23"/>
      <name val="等线"/>
      <charset val="0"/>
    </font>
    <font>
      <b/>
      <sz val="11"/>
      <color indexed="8"/>
      <name val="等线"/>
      <charset val="0"/>
    </font>
    <font>
      <sz val="11"/>
      <color indexed="62"/>
      <name val="等线"/>
      <charset val="0"/>
    </font>
    <font>
      <sz val="11"/>
      <color indexed="10"/>
      <name val="等线"/>
      <charset val="0"/>
    </font>
    <font>
      <u/>
      <sz val="11"/>
      <color indexed="12"/>
      <name val="等线"/>
      <charset val="0"/>
    </font>
    <font>
      <b/>
      <sz val="15"/>
      <color indexed="62"/>
      <name val="等线"/>
      <charset val="134"/>
    </font>
    <font>
      <b/>
      <sz val="11"/>
      <color indexed="52"/>
      <name val="等线"/>
      <charset val="0"/>
    </font>
    <font>
      <u/>
      <sz val="11"/>
      <color indexed="20"/>
      <name val="等线"/>
      <charset val="0"/>
    </font>
    <font>
      <b/>
      <sz val="13"/>
      <color indexed="62"/>
      <name val="等线"/>
      <charset val="134"/>
    </font>
    <font>
      <b/>
      <sz val="11"/>
      <color indexed="63"/>
      <name val="等线"/>
      <charset val="0"/>
    </font>
    <font>
      <sz val="10"/>
      <name val="Arial"/>
      <charset val="134"/>
    </font>
    <font>
      <b/>
      <sz val="11"/>
      <color indexed="9"/>
      <name val="等线"/>
      <charset val="0"/>
    </font>
    <font>
      <sz val="11"/>
      <color indexed="52"/>
      <name val="等线"/>
      <charset val="0"/>
    </font>
  </fonts>
  <fills count="1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51">
    <xf numFmtId="0" fontId="0" fillId="0" borderId="0">
      <alignment vertical="center"/>
    </xf>
    <xf numFmtId="0" fontId="19" fillId="9" borderId="0" applyNumberFormat="false" applyBorder="false" applyAlignment="false" applyProtection="false">
      <alignment vertical="center"/>
    </xf>
    <xf numFmtId="0" fontId="19" fillId="9" borderId="0" applyNumberFormat="false" applyBorder="false" applyAlignment="false" applyProtection="false">
      <alignment vertical="center"/>
    </xf>
    <xf numFmtId="0" fontId="18" fillId="14" borderId="0" applyNumberFormat="false" applyBorder="false" applyAlignment="false" applyProtection="false">
      <alignment vertical="center"/>
    </xf>
    <xf numFmtId="0" fontId="19" fillId="5" borderId="0" applyNumberFormat="false" applyBorder="false" applyAlignment="false" applyProtection="false">
      <alignment vertical="center"/>
    </xf>
    <xf numFmtId="0" fontId="19" fillId="16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5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2" fillId="0" borderId="1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18" fillId="3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29" fillId="0" borderId="12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  <xf numFmtId="0" fontId="30" fillId="15" borderId="11" applyNumberFormat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9" fillId="10" borderId="0" applyNumberFormat="false" applyBorder="false" applyAlignment="false" applyProtection="false">
      <alignment vertical="center"/>
    </xf>
    <xf numFmtId="0" fontId="18" fillId="14" borderId="0" applyNumberFormat="false" applyBorder="false" applyAlignment="false" applyProtection="false">
      <alignment vertical="center"/>
    </xf>
    <xf numFmtId="0" fontId="26" fillId="3" borderId="11" applyNumberFormat="false" applyAlignment="false" applyProtection="false">
      <alignment vertical="center"/>
    </xf>
    <xf numFmtId="0" fontId="33" fillId="15" borderId="13" applyNumberFormat="false" applyAlignment="false" applyProtection="false">
      <alignment vertical="center"/>
    </xf>
    <xf numFmtId="0" fontId="35" fillId="2" borderId="14" applyNumberFormat="false" applyAlignment="false" applyProtection="false">
      <alignment vertical="center"/>
    </xf>
    <xf numFmtId="0" fontId="36" fillId="0" borderId="15" applyNumberFormat="false" applyFill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0" fillId="12" borderId="9" applyNumberFormat="false" applyFon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20" fillId="4" borderId="0" applyNumberFormat="false" applyBorder="false" applyAlignment="false" applyProtection="false">
      <alignment vertical="center"/>
    </xf>
    <xf numFmtId="0" fontId="18" fillId="6" borderId="0" applyNumberFormat="false" applyBorder="false" applyAlignment="false" applyProtection="false">
      <alignment vertical="center"/>
    </xf>
    <xf numFmtId="0" fontId="19" fillId="5" borderId="0" applyNumberFormat="false" applyBorder="false" applyAlignment="false" applyProtection="false">
      <alignment vertical="center"/>
    </xf>
    <xf numFmtId="0" fontId="34" fillId="0" borderId="0">
      <alignment vertical="center"/>
    </xf>
    <xf numFmtId="0" fontId="18" fillId="4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18" fillId="2" borderId="0" applyNumberFormat="false" applyBorder="false" applyAlignment="false" applyProtection="false">
      <alignment vertical="center"/>
    </xf>
  </cellStyleXfs>
  <cellXfs count="149">
    <xf numFmtId="0" fontId="0" fillId="0" borderId="0" xfId="0" applyAlignment="true"/>
    <xf numFmtId="0" fontId="1" fillId="0" borderId="0" xfId="0" applyFont="true" applyFill="true" applyAlignment="true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vertical="center"/>
    </xf>
    <xf numFmtId="0" fontId="3" fillId="0" borderId="0" xfId="0" applyFont="true" applyFill="true" applyAlignment="true">
      <alignment vertical="center"/>
    </xf>
    <xf numFmtId="0" fontId="1" fillId="0" borderId="0" xfId="0" applyFont="true" applyFill="true" applyAlignment="true">
      <alignment horizontal="center" vertical="center"/>
    </xf>
    <xf numFmtId="43" fontId="1" fillId="0" borderId="0" xfId="0" applyNumberFormat="true" applyFont="true" applyFill="true" applyAlignment="true">
      <alignment horizontal="center" vertical="center"/>
    </xf>
    <xf numFmtId="178" fontId="1" fillId="0" borderId="0" xfId="0" applyNumberFormat="true" applyFont="true" applyFill="true" applyAlignment="true">
      <alignment horizontal="center" vertical="center"/>
    </xf>
    <xf numFmtId="43" fontId="1" fillId="0" borderId="0" xfId="0" applyNumberFormat="true" applyFont="true" applyFill="true" applyAlignment="true">
      <alignment vertical="center"/>
    </xf>
    <xf numFmtId="0" fontId="4" fillId="0" borderId="0" xfId="0" applyFont="true" applyFill="true" applyAlignment="true">
      <alignment horizontal="left" vertical="center"/>
    </xf>
    <xf numFmtId="0" fontId="1" fillId="0" borderId="0" xfId="0" applyFont="true" applyFill="true" applyAlignment="true">
      <alignment horizontal="left" vertical="center"/>
    </xf>
    <xf numFmtId="0" fontId="5" fillId="0" borderId="0" xfId="15" applyFont="true" applyFill="true" applyAlignment="true">
      <alignment horizontal="center" vertical="center" wrapText="true"/>
    </xf>
    <xf numFmtId="0" fontId="6" fillId="0" borderId="0" xfId="15" applyFont="true" applyFill="true" applyAlignment="true">
      <alignment horizontal="left" vertical="center"/>
    </xf>
    <xf numFmtId="0" fontId="6" fillId="0" borderId="0" xfId="15" applyFont="true" applyFill="true" applyAlignment="true">
      <alignment vertical="center" wrapText="true"/>
    </xf>
    <xf numFmtId="0" fontId="6" fillId="0" borderId="0" xfId="15" applyFont="true" applyFill="true" applyAlignment="true">
      <alignment horizontal="center" vertical="center" wrapText="true"/>
    </xf>
    <xf numFmtId="0" fontId="7" fillId="0" borderId="1" xfId="15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NumberFormat="true" applyFont="true" applyFill="true" applyBorder="true" applyAlignment="true">
      <alignment horizontal="center" vertical="center" wrapText="true"/>
    </xf>
    <xf numFmtId="0" fontId="10" fillId="0" borderId="2" xfId="0" applyFont="true" applyFill="true" applyBorder="true" applyAlignment="true">
      <alignment horizontal="center" vertical="center"/>
    </xf>
    <xf numFmtId="0" fontId="10" fillId="0" borderId="3" xfId="0" applyFont="true" applyFill="true" applyBorder="true" applyAlignment="true">
      <alignment horizontal="center" vertical="center"/>
    </xf>
    <xf numFmtId="0" fontId="10" fillId="0" borderId="4" xfId="0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/>
    </xf>
    <xf numFmtId="43" fontId="5" fillId="0" borderId="0" xfId="15" applyNumberFormat="true" applyFont="true" applyFill="true" applyAlignment="true">
      <alignment horizontal="center" vertical="center" wrapText="true"/>
    </xf>
    <xf numFmtId="178" fontId="5" fillId="0" borderId="0" xfId="15" applyNumberFormat="true" applyFont="true" applyFill="true" applyAlignment="true">
      <alignment horizontal="center" vertical="center" wrapText="true"/>
    </xf>
    <xf numFmtId="43" fontId="6" fillId="0" borderId="0" xfId="15" applyNumberFormat="true" applyFont="true" applyFill="true" applyAlignment="true">
      <alignment horizontal="center" vertical="center" wrapText="true"/>
    </xf>
    <xf numFmtId="43" fontId="2" fillId="0" borderId="0" xfId="0" applyNumberFormat="true" applyFont="true" applyFill="true" applyAlignment="true">
      <alignment horizontal="center" vertical="center" wrapText="true"/>
    </xf>
    <xf numFmtId="178" fontId="6" fillId="0" borderId="0" xfId="15" applyNumberFormat="true" applyFont="true" applyFill="true" applyAlignment="true">
      <alignment horizontal="center" vertical="center" wrapText="true"/>
    </xf>
    <xf numFmtId="43" fontId="7" fillId="0" borderId="1" xfId="15" applyNumberFormat="true" applyFont="true" applyFill="true" applyBorder="true" applyAlignment="true">
      <alignment horizontal="center" vertical="center" wrapText="true"/>
    </xf>
    <xf numFmtId="178" fontId="7" fillId="0" borderId="1" xfId="15" applyNumberFormat="true" applyFont="true" applyFill="true" applyBorder="true" applyAlignment="true">
      <alignment horizontal="center" vertical="center" wrapText="true"/>
    </xf>
    <xf numFmtId="43" fontId="9" fillId="0" borderId="1" xfId="0" applyNumberFormat="true" applyFont="true" applyFill="true" applyBorder="true" applyAlignment="true">
      <alignment horizontal="center" vertical="center" wrapText="true"/>
    </xf>
    <xf numFmtId="178" fontId="11" fillId="0" borderId="1" xfId="0" applyNumberFormat="true" applyFont="true" applyFill="true" applyBorder="true" applyAlignment="true">
      <alignment horizontal="center" vertical="center" wrapText="true"/>
    </xf>
    <xf numFmtId="43" fontId="10" fillId="0" borderId="1" xfId="0" applyNumberFormat="true" applyFont="true" applyFill="true" applyBorder="true" applyAlignment="true">
      <alignment horizontal="center" vertical="center"/>
    </xf>
    <xf numFmtId="178" fontId="10" fillId="0" borderId="1" xfId="0" applyNumberFormat="true" applyFont="true" applyFill="true" applyBorder="true" applyAlignment="true">
      <alignment horizontal="center" vertical="center"/>
    </xf>
    <xf numFmtId="178" fontId="6" fillId="0" borderId="0" xfId="0" applyNumberFormat="true" applyFont="true" applyFill="true" applyAlignment="true">
      <alignment horizontal="center" vertical="center"/>
    </xf>
    <xf numFmtId="43" fontId="1" fillId="0" borderId="0" xfId="0" applyNumberFormat="true" applyFont="true" applyFill="true" applyAlignment="true">
      <alignment horizontal="right" vertical="center"/>
    </xf>
    <xf numFmtId="43" fontId="7" fillId="0" borderId="2" xfId="15" applyNumberFormat="true" applyFont="true" applyFill="true" applyBorder="true" applyAlignment="true">
      <alignment horizontal="center" vertical="center" wrapText="true"/>
    </xf>
    <xf numFmtId="43" fontId="7" fillId="0" borderId="3" xfId="15" applyNumberFormat="true" applyFont="true" applyFill="true" applyBorder="true" applyAlignment="true">
      <alignment horizontal="center" vertical="center" wrapText="true"/>
    </xf>
    <xf numFmtId="43" fontId="8" fillId="0" borderId="1" xfId="0" applyNumberFormat="true" applyFont="true" applyFill="true" applyBorder="true" applyAlignment="true">
      <alignment horizontal="center" vertical="center" wrapText="true"/>
    </xf>
    <xf numFmtId="177" fontId="1" fillId="0" borderId="0" xfId="0" applyNumberFormat="true" applyFont="true" applyFill="true" applyAlignment="true">
      <alignment vertical="center"/>
    </xf>
    <xf numFmtId="43" fontId="1" fillId="0" borderId="0" xfId="0" applyNumberFormat="true" applyFont="true" applyFill="true" applyAlignment="true">
      <alignment horizontal="left" vertical="center"/>
    </xf>
    <xf numFmtId="43" fontId="6" fillId="0" borderId="0" xfId="15" applyNumberFormat="true" applyFont="true" applyFill="true" applyAlignment="true">
      <alignment vertical="center" wrapText="true"/>
    </xf>
    <xf numFmtId="43" fontId="7" fillId="0" borderId="4" xfId="15" applyNumberFormat="true" applyFont="true" applyFill="true" applyBorder="true" applyAlignment="true">
      <alignment horizontal="center" vertical="center" wrapText="true"/>
    </xf>
    <xf numFmtId="179" fontId="6" fillId="0" borderId="0" xfId="15" applyNumberFormat="true" applyFont="true" applyFill="true" applyAlignment="true">
      <alignment horizontal="center" vertical="center" wrapText="true"/>
    </xf>
    <xf numFmtId="179" fontId="7" fillId="0" borderId="1" xfId="15" applyNumberFormat="true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43" fontId="13" fillId="0" borderId="1" xfId="15" applyNumberFormat="true" applyFont="true" applyFill="true" applyBorder="true" applyAlignment="true">
      <alignment horizontal="center" vertical="center" wrapText="true"/>
    </xf>
    <xf numFmtId="0" fontId="2" fillId="0" borderId="0" xfId="0" applyFont="true" applyFill="true" applyAlignment="true">
      <alignment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vertical="center"/>
    </xf>
    <xf numFmtId="0" fontId="14" fillId="0" borderId="0" xfId="0" applyFont="true" applyFill="true" applyAlignment="true">
      <alignment vertical="center"/>
    </xf>
    <xf numFmtId="178" fontId="1" fillId="0" borderId="0" xfId="0" applyNumberFormat="true" applyFont="true" applyFill="true" applyAlignment="true">
      <alignment vertical="center"/>
    </xf>
    <xf numFmtId="179" fontId="1" fillId="0" borderId="0" xfId="0" applyNumberFormat="true" applyFont="true" applyFill="true" applyAlignment="true">
      <alignment vertical="center"/>
    </xf>
    <xf numFmtId="0" fontId="4" fillId="0" borderId="0" xfId="0" applyFont="true" applyFill="true" applyAlignment="true">
      <alignment horizontal="center" vertical="center"/>
    </xf>
    <xf numFmtId="0" fontId="5" fillId="0" borderId="0" xfId="15" applyFont="true" applyFill="true" applyAlignment="true">
      <alignment horizontal="left" vertical="center" wrapText="true"/>
    </xf>
    <xf numFmtId="0" fontId="6" fillId="0" borderId="0" xfId="15" applyFont="true" applyFill="true" applyAlignment="true">
      <alignment horizontal="center" vertical="center"/>
    </xf>
    <xf numFmtId="0" fontId="10" fillId="0" borderId="2" xfId="0" applyFont="true" applyFill="true" applyBorder="true" applyAlignment="true">
      <alignment horizontal="center" vertical="center" wrapText="true"/>
    </xf>
    <xf numFmtId="0" fontId="10" fillId="0" borderId="3" xfId="0" applyFont="true" applyFill="true" applyBorder="true" applyAlignment="true">
      <alignment horizontal="center" vertical="center" wrapText="true"/>
    </xf>
    <xf numFmtId="0" fontId="10" fillId="0" borderId="4" xfId="0" applyFont="true" applyFill="true" applyBorder="true" applyAlignment="true">
      <alignment horizontal="center" vertical="center" wrapText="true"/>
    </xf>
    <xf numFmtId="0" fontId="15" fillId="0" borderId="1" xfId="0" applyFont="true" applyFill="true" applyBorder="true" applyAlignment="true">
      <alignment horizontal="center" vertical="center" wrapText="true"/>
    </xf>
    <xf numFmtId="43" fontId="6" fillId="0" borderId="0" xfId="15" applyNumberFormat="true" applyFont="true" applyFill="true" applyBorder="true" applyAlignment="true">
      <alignment horizontal="right" vertical="center" wrapText="true"/>
    </xf>
    <xf numFmtId="43" fontId="6" fillId="0" borderId="0" xfId="0" applyNumberFormat="true" applyFont="true" applyFill="true" applyAlignment="true">
      <alignment horizontal="center" vertical="center"/>
    </xf>
    <xf numFmtId="178" fontId="9" fillId="0" borderId="1" xfId="0" applyNumberFormat="true" applyFont="true" applyFill="true" applyBorder="true" applyAlignment="true">
      <alignment horizontal="center" vertical="center" wrapText="true"/>
    </xf>
    <xf numFmtId="43" fontId="15" fillId="0" borderId="1" xfId="0" applyNumberFormat="true" applyFont="true" applyFill="true" applyBorder="true" applyAlignment="true">
      <alignment horizontal="center" vertical="center" wrapText="true"/>
    </xf>
    <xf numFmtId="43" fontId="6" fillId="0" borderId="0" xfId="15" applyNumberFormat="true" applyFont="true" applyFill="true" applyAlignment="true">
      <alignment horizontal="right" vertical="center" wrapText="true"/>
    </xf>
    <xf numFmtId="179" fontId="1" fillId="0" borderId="0" xfId="0" applyNumberFormat="true" applyFont="true" applyFill="true" applyAlignment="true">
      <alignment horizontal="right" vertical="center"/>
    </xf>
    <xf numFmtId="179" fontId="5" fillId="0" borderId="0" xfId="15" applyNumberFormat="true" applyFont="true" applyFill="true" applyAlignment="true">
      <alignment horizontal="center" vertical="center" wrapText="true"/>
    </xf>
    <xf numFmtId="43" fontId="6" fillId="0" borderId="5" xfId="15" applyNumberFormat="true" applyFont="true" applyFill="true" applyBorder="true" applyAlignment="true">
      <alignment horizontal="right" vertical="center" wrapText="true"/>
    </xf>
    <xf numFmtId="179" fontId="6" fillId="0" borderId="0" xfId="15" applyNumberFormat="true" applyFont="true" applyFill="true" applyAlignment="true">
      <alignment horizontal="right" vertical="center" wrapText="true"/>
    </xf>
    <xf numFmtId="179" fontId="6" fillId="0" borderId="5" xfId="15" applyNumberFormat="true" applyFont="true" applyFill="true" applyBorder="true" applyAlignment="true">
      <alignment horizontal="center" vertical="center" wrapText="true"/>
    </xf>
    <xf numFmtId="179" fontId="7" fillId="0" borderId="6" xfId="15" applyNumberFormat="true" applyFont="true" applyFill="true" applyBorder="true" applyAlignment="true">
      <alignment horizontal="center" vertical="center" wrapText="true"/>
    </xf>
    <xf numFmtId="179" fontId="7" fillId="0" borderId="7" xfId="15" applyNumberFormat="true" applyFont="true" applyFill="true" applyBorder="true" applyAlignment="true">
      <alignment horizontal="center" vertical="center" wrapText="true"/>
    </xf>
    <xf numFmtId="179" fontId="8" fillId="0" borderId="1" xfId="0" applyNumberFormat="true" applyFont="true" applyFill="true" applyBorder="true" applyAlignment="true">
      <alignment horizontal="center" vertical="center" wrapText="true"/>
    </xf>
    <xf numFmtId="0" fontId="8" fillId="0" borderId="0" xfId="0" applyFont="true" applyFill="true" applyAlignment="true">
      <alignment vertical="center"/>
    </xf>
    <xf numFmtId="0" fontId="8" fillId="0" borderId="0" xfId="0" applyFont="true" applyFill="true" applyAlignment="true">
      <alignment horizontal="center" vertical="center" wrapText="true"/>
    </xf>
    <xf numFmtId="0" fontId="9" fillId="0" borderId="0" xfId="0" applyFont="true" applyFill="true" applyAlignment="true">
      <alignment horizontal="center" vertical="center" wrapText="true"/>
    </xf>
    <xf numFmtId="0" fontId="15" fillId="0" borderId="0" xfId="0" applyFont="true" applyFill="true" applyAlignment="true">
      <alignment horizontal="center" vertical="center"/>
    </xf>
    <xf numFmtId="0" fontId="9" fillId="0" borderId="0" xfId="0" applyFont="true" applyFill="true" applyAlignment="true"/>
    <xf numFmtId="178" fontId="9" fillId="0" borderId="0" xfId="0" applyNumberFormat="true" applyFont="true" applyFill="true" applyAlignment="true"/>
    <xf numFmtId="0" fontId="9" fillId="0" borderId="0" xfId="0" applyFont="true" applyFill="true" applyBorder="true" applyAlignment="true"/>
    <xf numFmtId="0" fontId="8" fillId="0" borderId="0" xfId="0" applyFont="true" applyFill="true" applyAlignment="true">
      <alignment horizontal="left" vertical="center"/>
    </xf>
    <xf numFmtId="0" fontId="13" fillId="0" borderId="0" xfId="15" applyFont="true" applyFill="true" applyAlignment="true">
      <alignment horizontal="left" vertical="center"/>
    </xf>
    <xf numFmtId="0" fontId="7" fillId="0" borderId="6" xfId="15" applyFont="true" applyFill="true" applyBorder="true" applyAlignment="true">
      <alignment horizontal="center" vertical="center" wrapText="true"/>
    </xf>
    <xf numFmtId="0" fontId="7" fillId="0" borderId="7" xfId="15" applyFont="true" applyFill="true" applyBorder="true" applyAlignment="true">
      <alignment horizontal="center" vertical="center" wrapText="true"/>
    </xf>
    <xf numFmtId="0" fontId="15" fillId="0" borderId="1" xfId="0" applyFont="true" applyFill="true" applyBorder="true" applyAlignment="true">
      <alignment horizontal="center" vertical="center"/>
    </xf>
    <xf numFmtId="43" fontId="8" fillId="0" borderId="0" xfId="0" applyNumberFormat="true" applyFont="true" applyFill="true" applyBorder="true" applyAlignment="true">
      <alignment horizontal="center" vertical="center" wrapText="true"/>
    </xf>
    <xf numFmtId="0" fontId="8" fillId="0" borderId="0" xfId="0" applyFont="true" applyFill="true" applyAlignment="true">
      <alignment horizontal="right" vertical="center"/>
    </xf>
    <xf numFmtId="179" fontId="13" fillId="0" borderId="0" xfId="15" applyNumberFormat="true" applyFont="true" applyFill="true" applyBorder="true" applyAlignment="true">
      <alignment horizontal="right" vertical="center" wrapText="true"/>
    </xf>
    <xf numFmtId="43" fontId="10" fillId="0" borderId="1" xfId="0" applyNumberFormat="true" applyFont="true" applyFill="true" applyBorder="true" applyAlignment="true">
      <alignment horizontal="center" vertical="center" wrapText="true"/>
    </xf>
    <xf numFmtId="178" fontId="10" fillId="0" borderId="1" xfId="0" applyNumberFormat="true" applyFont="true" applyFill="true" applyBorder="true" applyAlignment="true">
      <alignment horizontal="center" vertical="center" wrapText="true"/>
    </xf>
    <xf numFmtId="178" fontId="9" fillId="0" borderId="0" xfId="0" applyNumberFormat="true" applyFont="true" applyFill="true" applyBorder="true" applyAlignment="true"/>
    <xf numFmtId="180" fontId="8" fillId="0" borderId="0" xfId="0" applyNumberFormat="true" applyFont="true" applyFill="true" applyAlignment="true">
      <alignment vertical="center"/>
    </xf>
    <xf numFmtId="43" fontId="8" fillId="0" borderId="0" xfId="0" applyNumberFormat="true" applyFont="true" applyFill="true" applyAlignment="true">
      <alignment vertical="center"/>
    </xf>
    <xf numFmtId="43" fontId="13" fillId="0" borderId="0" xfId="15" applyNumberFormat="true" applyFont="true" applyFill="true" applyAlignment="true">
      <alignment horizontal="center" vertical="center"/>
    </xf>
    <xf numFmtId="176" fontId="7" fillId="0" borderId="1" xfId="15" applyNumberFormat="true" applyFont="true" applyFill="true" applyBorder="true" applyAlignment="true">
      <alignment horizontal="center" vertical="center" wrapText="true"/>
    </xf>
    <xf numFmtId="43" fontId="8" fillId="0" borderId="0" xfId="0" applyNumberFormat="true" applyFont="true" applyFill="true" applyAlignment="true">
      <alignment horizontal="right" vertical="center"/>
    </xf>
    <xf numFmtId="43" fontId="13" fillId="0" borderId="0" xfId="15" applyNumberFormat="true" applyFont="true" applyFill="true" applyAlignment="true">
      <alignment vertical="center"/>
    </xf>
    <xf numFmtId="43" fontId="7" fillId="0" borderId="0" xfId="15" applyNumberFormat="true" applyFont="true" applyFill="true" applyAlignment="true">
      <alignment vertical="center" wrapText="true"/>
    </xf>
    <xf numFmtId="0" fontId="15" fillId="0" borderId="1" xfId="15" applyFont="true" applyFill="true" applyBorder="true" applyAlignment="true">
      <alignment horizontal="center" vertical="center" wrapText="true"/>
    </xf>
    <xf numFmtId="0" fontId="9" fillId="0" borderId="0" xfId="0" applyFont="true" applyFill="true" applyBorder="true" applyAlignment="true">
      <alignment horizontal="center" vertical="center" wrapText="true"/>
    </xf>
    <xf numFmtId="43" fontId="9" fillId="0" borderId="0" xfId="0" applyNumberFormat="true" applyFont="true" applyFill="true" applyBorder="true" applyAlignment="true">
      <alignment horizontal="center" vertical="center" wrapText="true"/>
    </xf>
    <xf numFmtId="0" fontId="15" fillId="0" borderId="0" xfId="0" applyFont="true" applyFill="true" applyBorder="true" applyAlignment="true">
      <alignment horizontal="center" vertical="center"/>
    </xf>
    <xf numFmtId="43" fontId="13" fillId="0" borderId="0" xfId="15" applyNumberFormat="true" applyFont="true" applyFill="true" applyAlignment="true">
      <alignment horizontal="right" vertical="center" wrapText="true"/>
    </xf>
    <xf numFmtId="43" fontId="13" fillId="0" borderId="5" xfId="15" applyNumberFormat="true" applyFont="true" applyFill="true" applyBorder="true" applyAlignment="true">
      <alignment horizontal="right" vertical="center" wrapText="true"/>
    </xf>
    <xf numFmtId="0" fontId="7" fillId="0" borderId="0" xfId="15" applyFont="true" applyFill="true" applyAlignment="true">
      <alignment vertical="center" wrapText="true"/>
    </xf>
    <xf numFmtId="0" fontId="8" fillId="0" borderId="0" xfId="0" applyFont="true" applyFill="true" applyAlignment="true">
      <alignment horizontal="left" vertical="center" wrapText="true"/>
    </xf>
    <xf numFmtId="43" fontId="13" fillId="0" borderId="0" xfId="15" applyNumberFormat="true" applyFont="true" applyFill="true" applyBorder="true" applyAlignment="true">
      <alignment horizontal="center" vertical="center" wrapText="true"/>
    </xf>
    <xf numFmtId="0" fontId="16" fillId="0" borderId="0" xfId="0" applyFont="true" applyFill="true" applyBorder="true" applyAlignment="true">
      <alignment horizontal="center" vertical="center" wrapText="true"/>
    </xf>
    <xf numFmtId="0" fontId="8" fillId="0" borderId="0" xfId="0" applyFont="true" applyFill="true" applyAlignment="true">
      <alignment vertical="center" wrapText="true"/>
    </xf>
    <xf numFmtId="0" fontId="4" fillId="0" borderId="0" xfId="0" applyFont="true" applyFill="true" applyAlignment="true">
      <alignment vertical="center"/>
    </xf>
    <xf numFmtId="0" fontId="14" fillId="0" borderId="0" xfId="0" applyFont="true" applyFill="true" applyAlignment="true"/>
    <xf numFmtId="0" fontId="1" fillId="0" borderId="0" xfId="0" applyFont="true" applyFill="true" applyAlignment="true"/>
    <xf numFmtId="0" fontId="1" fillId="0" borderId="0" xfId="0" applyFont="true" applyFill="true" applyAlignment="true">
      <alignment horizontal="center" wrapText="true"/>
    </xf>
    <xf numFmtId="0" fontId="1" fillId="0" borderId="0" xfId="0" applyNumberFormat="true" applyFont="true" applyFill="true" applyAlignment="true">
      <alignment horizontal="center" wrapText="true"/>
    </xf>
    <xf numFmtId="0" fontId="1" fillId="0" borderId="0" xfId="0" applyNumberFormat="true" applyFont="true" applyFill="true" applyAlignment="true">
      <alignment horizontal="center" vertical="center" wrapText="true"/>
    </xf>
    <xf numFmtId="43" fontId="1" fillId="0" borderId="0" xfId="0" applyNumberFormat="true" applyFont="true" applyFill="true" applyAlignment="true">
      <alignment horizontal="center" vertical="center" wrapText="true"/>
    </xf>
    <xf numFmtId="43" fontId="1" fillId="0" borderId="0" xfId="0" applyNumberFormat="true" applyFont="true" applyFill="true" applyAlignment="true">
      <alignment horizontal="left"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4" fillId="0" borderId="0" xfId="0" applyNumberFormat="true" applyFont="true" applyFill="true" applyAlignment="true">
      <alignment horizontal="center" vertical="center" wrapText="true"/>
    </xf>
    <xf numFmtId="0" fontId="5" fillId="0" borderId="0" xfId="0" applyNumberFormat="true" applyFont="true" applyFill="true" applyAlignment="true">
      <alignment horizontal="center" vertical="center"/>
    </xf>
    <xf numFmtId="0" fontId="5" fillId="0" borderId="0" xfId="0" applyNumberFormat="true" applyFont="true" applyFill="true" applyAlignment="true">
      <alignment horizontal="center" vertical="center" wrapText="true"/>
    </xf>
    <xf numFmtId="0" fontId="6" fillId="0" borderId="0" xfId="0" applyNumberFormat="true" applyFont="true" applyFill="true" applyAlignment="true">
      <alignment vertical="center"/>
    </xf>
    <xf numFmtId="0" fontId="7" fillId="0" borderId="1" xfId="47" applyNumberFormat="true" applyFont="true" applyFill="true" applyBorder="true" applyAlignment="true">
      <alignment horizontal="center" vertical="center" wrapText="true"/>
    </xf>
    <xf numFmtId="0" fontId="10" fillId="0" borderId="1" xfId="0" applyNumberFormat="true" applyFont="true" applyFill="true" applyBorder="true" applyAlignment="true" applyProtection="true">
      <alignment horizontal="center" vertical="center" wrapText="true"/>
    </xf>
    <xf numFmtId="0" fontId="7" fillId="0" borderId="2" xfId="47" applyNumberFormat="true" applyFont="true" applyFill="true" applyBorder="true" applyAlignment="true">
      <alignment horizontal="left" vertical="center" wrapText="true"/>
    </xf>
    <xf numFmtId="0" fontId="7" fillId="0" borderId="4" xfId="47" applyNumberFormat="true" applyFont="true" applyFill="true" applyBorder="true" applyAlignment="true">
      <alignment horizontal="center" vertical="center" wrapText="true"/>
    </xf>
    <xf numFmtId="0" fontId="10" fillId="0" borderId="1" xfId="0" applyNumberFormat="true" applyFont="true" applyFill="true" applyBorder="true" applyAlignment="true">
      <alignment horizontal="center" vertical="center" wrapText="true"/>
    </xf>
    <xf numFmtId="0" fontId="13" fillId="0" borderId="2" xfId="47" applyNumberFormat="true" applyFont="true" applyFill="true" applyBorder="true" applyAlignment="true">
      <alignment horizontal="center" vertical="center" wrapText="true"/>
    </xf>
    <xf numFmtId="0" fontId="13" fillId="0" borderId="1" xfId="47" applyNumberFormat="true" applyFont="true" applyFill="true" applyBorder="true" applyAlignment="true">
      <alignment horizontal="center" vertical="center" wrapText="true"/>
    </xf>
    <xf numFmtId="0" fontId="17" fillId="0" borderId="0" xfId="0" applyFont="true" applyFill="true" applyBorder="true" applyAlignment="true">
      <alignment vertical="center"/>
    </xf>
    <xf numFmtId="0" fontId="17" fillId="0" borderId="0" xfId="0" applyNumberFormat="true" applyFont="true" applyFill="true" applyBorder="true" applyAlignment="true">
      <alignment vertical="center"/>
    </xf>
    <xf numFmtId="43" fontId="4" fillId="0" borderId="0" xfId="0" applyNumberFormat="true" applyFont="true" applyFill="true" applyAlignment="true">
      <alignment horizontal="center" vertical="center"/>
    </xf>
    <xf numFmtId="43" fontId="4" fillId="0" borderId="0" xfId="0" applyNumberFormat="true" applyFont="true" applyFill="true" applyAlignment="true">
      <alignment horizontal="center" vertical="center" wrapText="true"/>
    </xf>
    <xf numFmtId="43" fontId="5" fillId="0" borderId="0" xfId="0" applyNumberFormat="true" applyFont="true" applyFill="true" applyAlignment="true">
      <alignment horizontal="center" vertical="center"/>
    </xf>
    <xf numFmtId="43" fontId="5" fillId="0" borderId="0" xfId="0" applyNumberFormat="true" applyFont="true" applyFill="true" applyAlignment="true">
      <alignment horizontal="center" vertical="center" wrapText="true"/>
    </xf>
    <xf numFmtId="43" fontId="6" fillId="0" borderId="0" xfId="0" applyNumberFormat="true" applyFont="true" applyFill="true" applyAlignment="true">
      <alignment vertical="center"/>
    </xf>
    <xf numFmtId="43" fontId="10" fillId="0" borderId="1" xfId="0" applyNumberFormat="true" applyFont="true" applyFill="true" applyBorder="true" applyAlignment="true" applyProtection="true">
      <alignment horizontal="center" vertical="center" wrapText="true"/>
    </xf>
    <xf numFmtId="43" fontId="10" fillId="0" borderId="6" xfId="0" applyNumberFormat="true" applyFont="true" applyFill="true" applyBorder="true" applyAlignment="true" applyProtection="true">
      <alignment horizontal="center" vertical="center" wrapText="true"/>
    </xf>
    <xf numFmtId="43" fontId="10" fillId="0" borderId="7" xfId="0" applyNumberFormat="true" applyFont="true" applyFill="true" applyBorder="true" applyAlignment="true" applyProtection="true">
      <alignment horizontal="center" vertical="center" wrapText="true"/>
    </xf>
    <xf numFmtId="43" fontId="8" fillId="0" borderId="1" xfId="0" applyNumberFormat="true" applyFont="true" applyFill="true" applyBorder="true" applyAlignment="true">
      <alignment horizontal="center" vertical="center"/>
    </xf>
    <xf numFmtId="43" fontId="17" fillId="0" borderId="0" xfId="0" applyNumberFormat="true" applyFont="true" applyFill="true" applyBorder="true" applyAlignment="true">
      <alignment vertical="center"/>
    </xf>
    <xf numFmtId="43" fontId="4" fillId="0" borderId="0" xfId="0" applyNumberFormat="true" applyFont="true" applyFill="true" applyAlignment="true">
      <alignment horizontal="left" vertical="center" wrapText="true"/>
    </xf>
    <xf numFmtId="43" fontId="5" fillId="0" borderId="0" xfId="0" applyNumberFormat="true" applyFont="true" applyFill="true" applyAlignment="true">
      <alignment horizontal="left" vertical="center" wrapText="true"/>
    </xf>
    <xf numFmtId="43" fontId="2" fillId="0" borderId="0" xfId="0" applyNumberFormat="true" applyFont="true" applyFill="true" applyBorder="true" applyAlignment="true">
      <alignment horizontal="center" vertical="center" wrapText="true"/>
    </xf>
    <xf numFmtId="43" fontId="6" fillId="0" borderId="0" xfId="0" applyNumberFormat="true" applyFont="true" applyFill="true" applyAlignment="true">
      <alignment vertical="center" wrapText="true"/>
    </xf>
    <xf numFmtId="43" fontId="6" fillId="0" borderId="0" xfId="0" applyNumberFormat="true" applyFont="true" applyFill="true" applyAlignment="true">
      <alignment horizontal="center" vertical="center" wrapText="true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false">
          <a:gsLst>
            <a:gs pos="100000">
              <a:srgbClr val="9CBEE0"/>
            </a:gs>
            <a:gs pos="0">
              <a:srgbClr val="BBD5F0"/>
            </a:gs>
          </a:gsLst>
          <a:lin ang="5400000" scaled="false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T20"/>
  <sheetViews>
    <sheetView view="pageBreakPreview" zoomScaleNormal="80" zoomScaleSheetLayoutView="100" workbookViewId="0">
      <pane xSplit="7" ySplit="5" topLeftCell="I6" activePane="bottomRight" state="frozen"/>
      <selection/>
      <selection pane="topRight"/>
      <selection pane="bottomLeft"/>
      <selection pane="bottomRight" activeCell="V20" sqref="V20"/>
    </sheetView>
  </sheetViews>
  <sheetFormatPr defaultColWidth="8.66666666666667" defaultRowHeight="13.5"/>
  <cols>
    <col min="1" max="1" width="3.63333333333333" style="114" customWidth="true"/>
    <col min="2" max="2" width="19.75" style="115" customWidth="true"/>
    <col min="3" max="3" width="4.83333333333333" style="116" customWidth="true"/>
    <col min="4" max="4" width="6.25" style="117" customWidth="true"/>
    <col min="5" max="5" width="15.0666666666667" style="8" customWidth="true"/>
    <col min="6" max="6" width="14.0666666666667" style="8" customWidth="true"/>
    <col min="7" max="7" width="11.3333333333333" style="8" customWidth="true"/>
    <col min="8" max="9" width="8.875" style="118" customWidth="true"/>
    <col min="10" max="10" width="14.0666666666667" style="118" customWidth="true"/>
    <col min="11" max="11" width="14.0666666666667" style="119" customWidth="true"/>
    <col min="12" max="17" width="8.875" style="118" customWidth="true"/>
    <col min="18" max="19" width="14.0666666666667" style="118" customWidth="true"/>
    <col min="20" max="20" width="14.125" style="114"/>
    <col min="21" max="16384" width="8.66666666666667" style="114"/>
  </cols>
  <sheetData>
    <row r="1" s="112" customFormat="true" ht="12" spans="1:19">
      <c r="A1" s="11" t="s">
        <v>0</v>
      </c>
      <c r="B1" s="120"/>
      <c r="C1" s="121"/>
      <c r="D1" s="121"/>
      <c r="E1" s="134"/>
      <c r="F1" s="134"/>
      <c r="G1" s="134"/>
      <c r="H1" s="135"/>
      <c r="I1" s="135"/>
      <c r="J1" s="135"/>
      <c r="K1" s="144"/>
      <c r="L1" s="135"/>
      <c r="M1" s="135"/>
      <c r="N1" s="135"/>
      <c r="O1" s="135"/>
      <c r="P1" s="135"/>
      <c r="Q1" s="135"/>
      <c r="R1" s="135"/>
      <c r="S1" s="135"/>
    </row>
    <row r="2" s="112" customFormat="true" ht="33" customHeight="true" spans="1:19">
      <c r="A2" s="122" t="s">
        <v>1</v>
      </c>
      <c r="B2" s="123"/>
      <c r="C2" s="123"/>
      <c r="D2" s="123"/>
      <c r="E2" s="136"/>
      <c r="F2" s="136"/>
      <c r="G2" s="136"/>
      <c r="H2" s="137"/>
      <c r="I2" s="137"/>
      <c r="J2" s="137"/>
      <c r="K2" s="145"/>
      <c r="L2" s="137"/>
      <c r="M2" s="137"/>
      <c r="N2" s="137"/>
      <c r="O2" s="137"/>
      <c r="P2" s="137"/>
      <c r="Q2" s="137"/>
      <c r="R2" s="137"/>
      <c r="S2" s="137"/>
    </row>
    <row r="3" s="5" customFormat="true" ht="22" customHeight="true" spans="1:19">
      <c r="A3" s="124" t="s">
        <v>2</v>
      </c>
      <c r="B3" s="124"/>
      <c r="C3" s="124"/>
      <c r="D3" s="124"/>
      <c r="E3" s="138"/>
      <c r="F3" s="138"/>
      <c r="G3" s="138"/>
      <c r="H3" s="138"/>
      <c r="I3" s="64" t="s">
        <v>3</v>
      </c>
      <c r="J3" s="64"/>
      <c r="K3" s="64"/>
      <c r="L3" s="64"/>
      <c r="M3" s="147"/>
      <c r="N3" s="147"/>
      <c r="O3" s="147"/>
      <c r="P3" s="147"/>
      <c r="Q3" s="147"/>
      <c r="R3" s="148" t="s">
        <v>4</v>
      </c>
      <c r="S3" s="147"/>
    </row>
    <row r="4" s="4" customFormat="true" ht="30" customHeight="true" spans="1:19">
      <c r="A4" s="125" t="s">
        <v>5</v>
      </c>
      <c r="B4" s="126" t="s">
        <v>6</v>
      </c>
      <c r="C4" s="126" t="s">
        <v>7</v>
      </c>
      <c r="D4" s="126" t="s">
        <v>8</v>
      </c>
      <c r="E4" s="139" t="s">
        <v>9</v>
      </c>
      <c r="F4" s="139" t="s">
        <v>10</v>
      </c>
      <c r="G4" s="140" t="s">
        <v>11</v>
      </c>
      <c r="H4" s="30" t="s">
        <v>12</v>
      </c>
      <c r="I4" s="30"/>
      <c r="J4" s="30"/>
      <c r="K4" s="30"/>
      <c r="L4" s="30" t="s">
        <v>13</v>
      </c>
      <c r="M4" s="30"/>
      <c r="N4" s="30"/>
      <c r="O4" s="30"/>
      <c r="P4" s="30" t="s">
        <v>14</v>
      </c>
      <c r="Q4" s="30"/>
      <c r="R4" s="30"/>
      <c r="S4" s="30"/>
    </row>
    <row r="5" s="4" customFormat="true" ht="30" customHeight="true" spans="1:19">
      <c r="A5" s="125"/>
      <c r="B5" s="126"/>
      <c r="C5" s="126"/>
      <c r="D5" s="126"/>
      <c r="E5" s="139"/>
      <c r="F5" s="139"/>
      <c r="G5" s="141"/>
      <c r="H5" s="30" t="s">
        <v>15</v>
      </c>
      <c r="I5" s="30" t="s">
        <v>16</v>
      </c>
      <c r="J5" s="30" t="s">
        <v>17</v>
      </c>
      <c r="K5" s="30" t="s">
        <v>18</v>
      </c>
      <c r="L5" s="30" t="s">
        <v>15</v>
      </c>
      <c r="M5" s="30" t="s">
        <v>16</v>
      </c>
      <c r="N5" s="30" t="s">
        <v>17</v>
      </c>
      <c r="O5" s="30" t="s">
        <v>19</v>
      </c>
      <c r="P5" s="30" t="s">
        <v>15</v>
      </c>
      <c r="Q5" s="30" t="s">
        <v>16</v>
      </c>
      <c r="R5" s="30" t="s">
        <v>17</v>
      </c>
      <c r="S5" s="30" t="s">
        <v>18</v>
      </c>
    </row>
    <row r="6" s="113" customFormat="true" ht="30" customHeight="true" spans="1:20">
      <c r="A6" s="127" t="s">
        <v>20</v>
      </c>
      <c r="B6" s="128"/>
      <c r="C6" s="129">
        <f>SUM(C7:C8)</f>
        <v>6</v>
      </c>
      <c r="D6" s="129">
        <f>SUM(D7:D8)</f>
        <v>6</v>
      </c>
      <c r="E6" s="91">
        <f>SUM(E7:E8)</f>
        <v>834950</v>
      </c>
      <c r="F6" s="91">
        <f t="shared" ref="F6:S6" si="0">SUM(F7:F8)</f>
        <v>50097</v>
      </c>
      <c r="G6" s="91">
        <f t="shared" si="0"/>
        <v>20038.8</v>
      </c>
      <c r="H6" s="91">
        <f t="shared" si="0"/>
        <v>0</v>
      </c>
      <c r="I6" s="91">
        <f t="shared" si="0"/>
        <v>0</v>
      </c>
      <c r="J6" s="91">
        <f t="shared" si="0"/>
        <v>30058.2</v>
      </c>
      <c r="K6" s="91">
        <f t="shared" si="0"/>
        <v>30058.2</v>
      </c>
      <c r="L6" s="91">
        <f t="shared" si="0"/>
        <v>0</v>
      </c>
      <c r="M6" s="91">
        <f t="shared" si="0"/>
        <v>0</v>
      </c>
      <c r="N6" s="91">
        <f t="shared" si="0"/>
        <v>0</v>
      </c>
      <c r="O6" s="91">
        <f t="shared" si="0"/>
        <v>0</v>
      </c>
      <c r="P6" s="91">
        <f t="shared" si="0"/>
        <v>0</v>
      </c>
      <c r="Q6" s="91">
        <f t="shared" si="0"/>
        <v>0</v>
      </c>
      <c r="R6" s="91">
        <f t="shared" si="0"/>
        <v>30058.2</v>
      </c>
      <c r="S6" s="91">
        <f t="shared" si="0"/>
        <v>30058.2</v>
      </c>
      <c r="T6" s="113">
        <f>S6-R6-Q6-P6</f>
        <v>0</v>
      </c>
    </row>
    <row r="7" s="114" customFormat="true" ht="30" customHeight="true" spans="1:19">
      <c r="A7" s="130">
        <v>1</v>
      </c>
      <c r="B7" s="18" t="s">
        <v>21</v>
      </c>
      <c r="C7" s="19">
        <v>6</v>
      </c>
      <c r="D7" s="19">
        <v>6</v>
      </c>
      <c r="E7" s="142">
        <v>834950</v>
      </c>
      <c r="F7" s="142">
        <v>50097</v>
      </c>
      <c r="G7" s="40">
        <v>20038.8</v>
      </c>
      <c r="H7" s="40">
        <v>0</v>
      </c>
      <c r="I7" s="40">
        <v>0</v>
      </c>
      <c r="J7" s="142">
        <v>30058.2</v>
      </c>
      <c r="K7" s="40">
        <f t="shared" ref="K7:K11" si="1">SUM(H7:J7)</f>
        <v>30058.2</v>
      </c>
      <c r="L7" s="40">
        <v>0</v>
      </c>
      <c r="M7" s="40">
        <v>0</v>
      </c>
      <c r="N7" s="40">
        <v>0</v>
      </c>
      <c r="O7" s="40">
        <f t="shared" ref="O7:O11" si="2">SUM(L7:N7)</f>
        <v>0</v>
      </c>
      <c r="P7" s="40">
        <f t="shared" ref="P7:P10" si="3">H7-L7</f>
        <v>0</v>
      </c>
      <c r="Q7" s="40">
        <f t="shared" ref="Q7:Q11" si="4">I7-M7</f>
        <v>0</v>
      </c>
      <c r="R7" s="40">
        <f t="shared" ref="R7:R11" si="5">J7-N7</f>
        <v>30058.2</v>
      </c>
      <c r="S7" s="40">
        <f t="shared" ref="S7:S11" si="6">SUM(P7:R7)</f>
        <v>30058.2</v>
      </c>
    </row>
    <row r="8" s="114" customFormat="true" ht="30" customHeight="true" spans="1:19">
      <c r="A8" s="130">
        <v>2</v>
      </c>
      <c r="B8" s="18" t="s">
        <v>22</v>
      </c>
      <c r="C8" s="19">
        <v>0</v>
      </c>
      <c r="D8" s="19">
        <v>0</v>
      </c>
      <c r="E8" s="142">
        <v>0</v>
      </c>
      <c r="F8" s="142">
        <v>0</v>
      </c>
      <c r="G8" s="142">
        <v>0</v>
      </c>
      <c r="H8" s="40">
        <v>0</v>
      </c>
      <c r="I8" s="40">
        <v>0</v>
      </c>
      <c r="J8" s="40">
        <v>0</v>
      </c>
      <c r="K8" s="40">
        <f t="shared" si="1"/>
        <v>0</v>
      </c>
      <c r="L8" s="40">
        <v>0</v>
      </c>
      <c r="M8" s="40">
        <v>0</v>
      </c>
      <c r="N8" s="40">
        <v>0</v>
      </c>
      <c r="O8" s="40">
        <f t="shared" si="2"/>
        <v>0</v>
      </c>
      <c r="P8" s="40">
        <f t="shared" si="3"/>
        <v>0</v>
      </c>
      <c r="Q8" s="40">
        <f t="shared" si="4"/>
        <v>0</v>
      </c>
      <c r="R8" s="40">
        <f t="shared" si="5"/>
        <v>0</v>
      </c>
      <c r="S8" s="40">
        <f t="shared" si="6"/>
        <v>0</v>
      </c>
    </row>
    <row r="9" s="113" customFormat="true" ht="30" customHeight="true" spans="1:20">
      <c r="A9" s="127" t="s">
        <v>23</v>
      </c>
      <c r="B9" s="128"/>
      <c r="C9" s="129">
        <f t="shared" ref="C9:S9" si="7">SUM(C10:C11)</f>
        <v>8</v>
      </c>
      <c r="D9" s="129">
        <f t="shared" si="7"/>
        <v>8</v>
      </c>
      <c r="E9" s="91">
        <f t="shared" si="7"/>
        <v>8987400</v>
      </c>
      <c r="F9" s="91">
        <f t="shared" si="7"/>
        <v>539244</v>
      </c>
      <c r="G9" s="91">
        <f t="shared" si="7"/>
        <v>215697.6</v>
      </c>
      <c r="H9" s="91">
        <f t="shared" si="7"/>
        <v>0</v>
      </c>
      <c r="I9" s="91">
        <f t="shared" si="7"/>
        <v>0</v>
      </c>
      <c r="J9" s="91">
        <f t="shared" si="7"/>
        <v>323546.4</v>
      </c>
      <c r="K9" s="91">
        <f t="shared" si="7"/>
        <v>323546.4</v>
      </c>
      <c r="L9" s="91">
        <f t="shared" si="7"/>
        <v>0</v>
      </c>
      <c r="M9" s="91">
        <f t="shared" si="7"/>
        <v>0</v>
      </c>
      <c r="N9" s="91">
        <f t="shared" si="7"/>
        <v>0</v>
      </c>
      <c r="O9" s="91">
        <f t="shared" si="7"/>
        <v>0</v>
      </c>
      <c r="P9" s="91">
        <f t="shared" si="7"/>
        <v>0</v>
      </c>
      <c r="Q9" s="91">
        <f t="shared" si="7"/>
        <v>0</v>
      </c>
      <c r="R9" s="91">
        <f t="shared" si="7"/>
        <v>323546.4</v>
      </c>
      <c r="S9" s="91">
        <f t="shared" si="7"/>
        <v>323546.4</v>
      </c>
      <c r="T9" s="113">
        <f>S9-R9-Q9-P9</f>
        <v>0</v>
      </c>
    </row>
    <row r="10" s="114" customFormat="true" ht="30" customHeight="true" spans="1:19">
      <c r="A10" s="131">
        <v>1</v>
      </c>
      <c r="B10" s="18" t="s">
        <v>21</v>
      </c>
      <c r="C10" s="19">
        <v>8</v>
      </c>
      <c r="D10" s="19">
        <v>8</v>
      </c>
      <c r="E10" s="142">
        <v>8987400</v>
      </c>
      <c r="F10" s="142">
        <v>539244</v>
      </c>
      <c r="G10" s="40">
        <v>215697.6</v>
      </c>
      <c r="H10" s="40">
        <v>0</v>
      </c>
      <c r="I10" s="91">
        <v>0</v>
      </c>
      <c r="J10" s="142">
        <v>323546.4</v>
      </c>
      <c r="K10" s="40">
        <f t="shared" si="1"/>
        <v>323546.4</v>
      </c>
      <c r="L10" s="40">
        <v>0</v>
      </c>
      <c r="M10" s="40">
        <v>0</v>
      </c>
      <c r="N10" s="40">
        <v>0</v>
      </c>
      <c r="O10" s="40">
        <f t="shared" si="2"/>
        <v>0</v>
      </c>
      <c r="P10" s="40">
        <f>H10-L10</f>
        <v>0</v>
      </c>
      <c r="Q10" s="40">
        <f t="shared" si="4"/>
        <v>0</v>
      </c>
      <c r="R10" s="40">
        <f t="shared" si="5"/>
        <v>323546.4</v>
      </c>
      <c r="S10" s="40">
        <f>SUM(P10:R10)</f>
        <v>323546.4</v>
      </c>
    </row>
    <row r="11" s="113" customFormat="true" ht="30" customHeight="true" spans="1:19">
      <c r="A11" s="131">
        <v>2</v>
      </c>
      <c r="B11" s="18" t="s">
        <v>22</v>
      </c>
      <c r="C11" s="129">
        <v>0</v>
      </c>
      <c r="D11" s="129">
        <v>0</v>
      </c>
      <c r="E11" s="142">
        <v>0</v>
      </c>
      <c r="F11" s="142">
        <v>0</v>
      </c>
      <c r="G11" s="142">
        <v>0</v>
      </c>
      <c r="H11" s="40">
        <v>0</v>
      </c>
      <c r="I11" s="40">
        <v>0</v>
      </c>
      <c r="J11" s="40">
        <v>0</v>
      </c>
      <c r="K11" s="40">
        <f t="shared" si="1"/>
        <v>0</v>
      </c>
      <c r="L11" s="40">
        <v>0</v>
      </c>
      <c r="M11" s="40">
        <v>0</v>
      </c>
      <c r="N11" s="40">
        <v>0</v>
      </c>
      <c r="O11" s="40">
        <f t="shared" si="2"/>
        <v>0</v>
      </c>
      <c r="P11" s="40">
        <f>H11-L11</f>
        <v>0</v>
      </c>
      <c r="Q11" s="40">
        <f t="shared" si="4"/>
        <v>0</v>
      </c>
      <c r="R11" s="40">
        <f t="shared" si="5"/>
        <v>0</v>
      </c>
      <c r="S11" s="40">
        <f t="shared" si="6"/>
        <v>0</v>
      </c>
    </row>
    <row r="12" s="113" customFormat="true" ht="30" customHeight="true" spans="1:20">
      <c r="A12" s="127" t="s">
        <v>24</v>
      </c>
      <c r="B12" s="128"/>
      <c r="C12" s="129">
        <f t="shared" ref="C12:S12" si="8">SUM(C13:C14)</f>
        <v>11</v>
      </c>
      <c r="D12" s="129">
        <f t="shared" si="8"/>
        <v>11</v>
      </c>
      <c r="E12" s="91">
        <f t="shared" si="8"/>
        <v>6916000</v>
      </c>
      <c r="F12" s="91">
        <f t="shared" si="8"/>
        <v>622440</v>
      </c>
      <c r="G12" s="91">
        <f t="shared" si="8"/>
        <v>248976</v>
      </c>
      <c r="H12" s="91">
        <f t="shared" si="8"/>
        <v>0</v>
      </c>
      <c r="I12" s="91">
        <f t="shared" si="8"/>
        <v>0</v>
      </c>
      <c r="J12" s="91">
        <f t="shared" si="8"/>
        <v>373464</v>
      </c>
      <c r="K12" s="91">
        <f t="shared" si="8"/>
        <v>373464</v>
      </c>
      <c r="L12" s="91">
        <f t="shared" si="8"/>
        <v>0</v>
      </c>
      <c r="M12" s="91">
        <f t="shared" si="8"/>
        <v>0</v>
      </c>
      <c r="N12" s="91">
        <f t="shared" si="8"/>
        <v>0</v>
      </c>
      <c r="O12" s="91">
        <f t="shared" si="8"/>
        <v>0</v>
      </c>
      <c r="P12" s="91">
        <f t="shared" si="8"/>
        <v>0</v>
      </c>
      <c r="Q12" s="91">
        <f t="shared" si="8"/>
        <v>0</v>
      </c>
      <c r="R12" s="91">
        <f t="shared" si="8"/>
        <v>373464</v>
      </c>
      <c r="S12" s="91">
        <f t="shared" si="8"/>
        <v>373464</v>
      </c>
      <c r="T12" s="113">
        <f>S12-R12-Q12-P12</f>
        <v>0</v>
      </c>
    </row>
    <row r="13" s="114" customFormat="true" ht="30" customHeight="true" spans="1:19">
      <c r="A13" s="131">
        <v>1</v>
      </c>
      <c r="B13" s="18" t="s">
        <v>21</v>
      </c>
      <c r="C13" s="19">
        <v>11</v>
      </c>
      <c r="D13" s="19">
        <v>11</v>
      </c>
      <c r="E13" s="142">
        <v>6916000</v>
      </c>
      <c r="F13" s="142">
        <v>622440</v>
      </c>
      <c r="G13" s="142">
        <v>248976</v>
      </c>
      <c r="H13" s="40">
        <v>0</v>
      </c>
      <c r="I13" s="40">
        <v>0</v>
      </c>
      <c r="J13" s="40">
        <v>373464</v>
      </c>
      <c r="K13" s="40">
        <f t="shared" ref="K13:K17" si="9">SUM(H13:J13)</f>
        <v>373464</v>
      </c>
      <c r="L13" s="40">
        <v>0</v>
      </c>
      <c r="M13" s="40">
        <v>0</v>
      </c>
      <c r="N13" s="40">
        <v>0</v>
      </c>
      <c r="O13" s="40">
        <f t="shared" ref="O13:O17" si="10">SUM(L13:N13)</f>
        <v>0</v>
      </c>
      <c r="P13" s="40">
        <f>H13-L13</f>
        <v>0</v>
      </c>
      <c r="Q13" s="40">
        <f>I13-M13</f>
        <v>0</v>
      </c>
      <c r="R13" s="40">
        <f>J13-N13</f>
        <v>373464</v>
      </c>
      <c r="S13" s="40">
        <f t="shared" ref="S13:S17" si="11">SUM(P13:R13)</f>
        <v>373464</v>
      </c>
    </row>
    <row r="14" s="114" customFormat="true" ht="30" customHeight="true" spans="1:19">
      <c r="A14" s="131">
        <v>2</v>
      </c>
      <c r="B14" s="18" t="s">
        <v>22</v>
      </c>
      <c r="C14" s="19">
        <v>0</v>
      </c>
      <c r="D14" s="19">
        <v>0</v>
      </c>
      <c r="E14" s="142">
        <v>0</v>
      </c>
      <c r="F14" s="142">
        <v>0</v>
      </c>
      <c r="G14" s="142">
        <v>0</v>
      </c>
      <c r="H14" s="40">
        <v>0</v>
      </c>
      <c r="I14" s="40">
        <v>0</v>
      </c>
      <c r="J14" s="40">
        <v>0</v>
      </c>
      <c r="K14" s="40">
        <f t="shared" si="9"/>
        <v>0</v>
      </c>
      <c r="L14" s="40">
        <v>0</v>
      </c>
      <c r="M14" s="40">
        <v>0</v>
      </c>
      <c r="N14" s="40">
        <v>0</v>
      </c>
      <c r="O14" s="40">
        <f t="shared" si="10"/>
        <v>0</v>
      </c>
      <c r="P14" s="40">
        <f t="shared" ref="P14:R14" si="12">H14-L14</f>
        <v>0</v>
      </c>
      <c r="Q14" s="40">
        <f t="shared" si="12"/>
        <v>0</v>
      </c>
      <c r="R14" s="40">
        <f t="shared" si="12"/>
        <v>0</v>
      </c>
      <c r="S14" s="40">
        <f t="shared" si="11"/>
        <v>0</v>
      </c>
    </row>
    <row r="15" s="113" customFormat="true" ht="30" customHeight="true" spans="1:19">
      <c r="A15" s="127" t="s">
        <v>25</v>
      </c>
      <c r="B15" s="128"/>
      <c r="C15" s="129">
        <f t="shared" ref="C15:S15" si="13">SUM(C16:C17)</f>
        <v>12</v>
      </c>
      <c r="D15" s="129">
        <f t="shared" si="13"/>
        <v>12</v>
      </c>
      <c r="E15" s="91">
        <f t="shared" si="13"/>
        <v>11312280</v>
      </c>
      <c r="F15" s="91">
        <f t="shared" si="13"/>
        <v>678736.8</v>
      </c>
      <c r="G15" s="91">
        <f t="shared" si="13"/>
        <v>271494.72</v>
      </c>
      <c r="H15" s="91">
        <f t="shared" si="13"/>
        <v>0</v>
      </c>
      <c r="I15" s="91">
        <f t="shared" si="13"/>
        <v>0</v>
      </c>
      <c r="J15" s="91">
        <f t="shared" si="13"/>
        <v>407242.08</v>
      </c>
      <c r="K15" s="91">
        <f t="shared" si="13"/>
        <v>407242.08</v>
      </c>
      <c r="L15" s="91">
        <f t="shared" si="13"/>
        <v>0</v>
      </c>
      <c r="M15" s="91">
        <f t="shared" si="13"/>
        <v>0</v>
      </c>
      <c r="N15" s="91">
        <f t="shared" si="13"/>
        <v>0</v>
      </c>
      <c r="O15" s="91">
        <f t="shared" si="13"/>
        <v>0</v>
      </c>
      <c r="P15" s="91">
        <f t="shared" si="13"/>
        <v>0</v>
      </c>
      <c r="Q15" s="91">
        <f t="shared" si="13"/>
        <v>0</v>
      </c>
      <c r="R15" s="91">
        <f t="shared" si="13"/>
        <v>407242.08</v>
      </c>
      <c r="S15" s="91">
        <f t="shared" si="13"/>
        <v>407242.08</v>
      </c>
    </row>
    <row r="16" s="113" customFormat="true" ht="30" customHeight="true" spans="1:19">
      <c r="A16" s="131">
        <v>1</v>
      </c>
      <c r="B16" s="18" t="s">
        <v>21</v>
      </c>
      <c r="C16" s="19">
        <v>12</v>
      </c>
      <c r="D16" s="19">
        <v>12</v>
      </c>
      <c r="E16" s="142">
        <v>11312280</v>
      </c>
      <c r="F16" s="142">
        <v>678736.8</v>
      </c>
      <c r="G16" s="142">
        <v>271494.72</v>
      </c>
      <c r="H16" s="40">
        <v>0</v>
      </c>
      <c r="I16" s="40">
        <v>0</v>
      </c>
      <c r="J16" s="40">
        <v>407242.08</v>
      </c>
      <c r="K16" s="40">
        <f t="shared" si="9"/>
        <v>407242.08</v>
      </c>
      <c r="L16" s="40">
        <v>0</v>
      </c>
      <c r="M16" s="40">
        <v>0</v>
      </c>
      <c r="N16" s="40">
        <v>0</v>
      </c>
      <c r="O16" s="40">
        <f t="shared" si="10"/>
        <v>0</v>
      </c>
      <c r="P16" s="40">
        <f t="shared" ref="P16:R16" si="14">H16-L16</f>
        <v>0</v>
      </c>
      <c r="Q16" s="40">
        <f t="shared" si="14"/>
        <v>0</v>
      </c>
      <c r="R16" s="40">
        <f t="shared" si="14"/>
        <v>407242.08</v>
      </c>
      <c r="S16" s="40">
        <f t="shared" si="11"/>
        <v>407242.08</v>
      </c>
    </row>
    <row r="17" s="113" customFormat="true" ht="30" customHeight="true" spans="1:19">
      <c r="A17" s="131">
        <v>2</v>
      </c>
      <c r="B17" s="18" t="s">
        <v>22</v>
      </c>
      <c r="C17" s="19">
        <v>0</v>
      </c>
      <c r="D17" s="19">
        <v>0</v>
      </c>
      <c r="E17" s="142">
        <v>0</v>
      </c>
      <c r="F17" s="142">
        <v>0</v>
      </c>
      <c r="G17" s="142">
        <v>0</v>
      </c>
      <c r="H17" s="40">
        <v>0</v>
      </c>
      <c r="I17" s="40">
        <v>0</v>
      </c>
      <c r="J17" s="40">
        <v>0</v>
      </c>
      <c r="K17" s="40">
        <f t="shared" si="9"/>
        <v>0</v>
      </c>
      <c r="L17" s="40">
        <v>0</v>
      </c>
      <c r="M17" s="40">
        <v>0</v>
      </c>
      <c r="N17" s="40">
        <v>0</v>
      </c>
      <c r="O17" s="40">
        <f t="shared" si="10"/>
        <v>0</v>
      </c>
      <c r="P17" s="40">
        <f t="shared" ref="P17:R17" si="15">H17-L17</f>
        <v>0</v>
      </c>
      <c r="Q17" s="40">
        <f t="shared" si="15"/>
        <v>0</v>
      </c>
      <c r="R17" s="40">
        <f t="shared" si="15"/>
        <v>0</v>
      </c>
      <c r="S17" s="40">
        <f t="shared" si="11"/>
        <v>0</v>
      </c>
    </row>
    <row r="18" s="113" customFormat="true" ht="30" customHeight="true" spans="1:20">
      <c r="A18" s="47" t="s">
        <v>26</v>
      </c>
      <c r="B18" s="47"/>
      <c r="C18" s="129">
        <f>C9+C12+C15+C6</f>
        <v>37</v>
      </c>
      <c r="D18" s="129">
        <f t="shared" ref="D18:S18" si="16">D9+D12+D15+D6</f>
        <v>37</v>
      </c>
      <c r="E18" s="91">
        <f t="shared" si="16"/>
        <v>28050630</v>
      </c>
      <c r="F18" s="91">
        <f t="shared" si="16"/>
        <v>1890517.8</v>
      </c>
      <c r="G18" s="91">
        <f t="shared" si="16"/>
        <v>756207.12</v>
      </c>
      <c r="H18" s="91">
        <f t="shared" si="16"/>
        <v>0</v>
      </c>
      <c r="I18" s="91">
        <f t="shared" si="16"/>
        <v>0</v>
      </c>
      <c r="J18" s="91">
        <f t="shared" si="16"/>
        <v>1134310.68</v>
      </c>
      <c r="K18" s="91">
        <f t="shared" si="16"/>
        <v>1134310.68</v>
      </c>
      <c r="L18" s="91">
        <f t="shared" si="16"/>
        <v>0</v>
      </c>
      <c r="M18" s="91">
        <f t="shared" si="16"/>
        <v>0</v>
      </c>
      <c r="N18" s="91">
        <f t="shared" si="16"/>
        <v>0</v>
      </c>
      <c r="O18" s="91">
        <f t="shared" si="16"/>
        <v>0</v>
      </c>
      <c r="P18" s="91">
        <f t="shared" si="16"/>
        <v>0</v>
      </c>
      <c r="Q18" s="91">
        <f t="shared" si="16"/>
        <v>0</v>
      </c>
      <c r="R18" s="91">
        <f t="shared" si="16"/>
        <v>1134310.68</v>
      </c>
      <c r="S18" s="91">
        <f t="shared" si="16"/>
        <v>1134310.68</v>
      </c>
      <c r="T18" s="113">
        <f>S18-R18-Q18-P18</f>
        <v>0</v>
      </c>
    </row>
    <row r="19" s="5" customFormat="true" ht="24" customHeight="true" spans="1:19">
      <c r="A19" s="132"/>
      <c r="B19" s="132"/>
      <c r="C19" s="133"/>
      <c r="D19" s="133"/>
      <c r="E19" s="143"/>
      <c r="F19" s="143"/>
      <c r="G19" s="143"/>
      <c r="H19" s="143"/>
      <c r="I19" s="143"/>
      <c r="J19" s="143"/>
      <c r="K19" s="143"/>
      <c r="L19" s="146"/>
      <c r="M19" s="146"/>
      <c r="N19" s="146"/>
      <c r="O19" s="146"/>
      <c r="P19" s="146"/>
      <c r="Q19" s="146"/>
      <c r="R19" s="146"/>
      <c r="S19" s="146">
        <f>K18-O18-S18</f>
        <v>0</v>
      </c>
    </row>
    <row r="20" spans="8:11">
      <c r="H20" s="8"/>
      <c r="I20" s="8"/>
      <c r="J20" s="8"/>
      <c r="K20" s="8"/>
    </row>
  </sheetData>
  <autoFilter ref="A5:S19">
    <extLst/>
  </autoFilter>
  <mergeCells count="19">
    <mergeCell ref="A1:B1"/>
    <mergeCell ref="A2:S2"/>
    <mergeCell ref="I3:L3"/>
    <mergeCell ref="R3:S3"/>
    <mergeCell ref="H4:K4"/>
    <mergeCell ref="L4:O4"/>
    <mergeCell ref="P4:S4"/>
    <mergeCell ref="A6:B6"/>
    <mergeCell ref="A9:B9"/>
    <mergeCell ref="A12:B12"/>
    <mergeCell ref="A15:B15"/>
    <mergeCell ref="A18:B18"/>
    <mergeCell ref="A4:A5"/>
    <mergeCell ref="B4:B5"/>
    <mergeCell ref="C4:C5"/>
    <mergeCell ref="D4:D5"/>
    <mergeCell ref="E4:E5"/>
    <mergeCell ref="F4:F5"/>
    <mergeCell ref="G4:G5"/>
  </mergeCells>
  <pageMargins left="0.354166666666667" right="0.275" top="0.904861111111111" bottom="0.432638888888889" header="0.393055555555556" footer="0.118055555555556"/>
  <pageSetup paperSize="9" scale="71" fitToHeight="0" orientation="landscape" horizont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BA14"/>
  <sheetViews>
    <sheetView view="pageBreakPreview" zoomScaleNormal="70" zoomScaleSheetLayoutView="100" workbookViewId="0">
      <selection activeCell="F20" sqref="F20"/>
    </sheetView>
  </sheetViews>
  <sheetFormatPr defaultColWidth="8.25" defaultRowHeight="10.5"/>
  <cols>
    <col min="1" max="1" width="5.58333333333333" style="80" customWidth="true"/>
    <col min="2" max="2" width="7.86666666666667" style="80" customWidth="true"/>
    <col min="3" max="3" width="9.96666666666667" style="80" customWidth="true"/>
    <col min="4" max="4" width="5.08333333333333" style="80" customWidth="true"/>
    <col min="5" max="5" width="7.41666666666667" style="80" customWidth="true"/>
    <col min="6" max="6" width="14.0666666666667" style="80" customWidth="true"/>
    <col min="7" max="7" width="12.1666666666667" style="80" customWidth="true"/>
    <col min="8" max="8" width="17.2583333333333" style="81" customWidth="true"/>
    <col min="9" max="9" width="12.1666666666667" style="80" customWidth="true"/>
    <col min="10" max="11" width="8.55" style="80" customWidth="true"/>
    <col min="12" max="12" width="11.4166666666667" style="80" customWidth="true"/>
    <col min="13" max="13" width="11.1" style="80" customWidth="true"/>
    <col min="14" max="17" width="6.89166666666667" style="80" customWidth="true"/>
    <col min="18" max="19" width="8.55" style="80" customWidth="true"/>
    <col min="20" max="21" width="12.1666666666667" style="80" customWidth="true"/>
    <col min="22" max="22" width="10.8333333333333" style="80" hidden="true" customWidth="true"/>
    <col min="23" max="23" width="19.8083333333333" style="80" customWidth="true"/>
    <col min="24" max="30" width="8.25" style="82"/>
    <col min="31" max="31" width="5.75" style="82" customWidth="true"/>
    <col min="32" max="39" width="8.25" style="82"/>
    <col min="40" max="16384" width="8.25" style="80"/>
  </cols>
  <sheetData>
    <row r="1" s="76" customFormat="true" spans="1:30">
      <c r="A1" s="83" t="s">
        <v>27</v>
      </c>
      <c r="B1" s="83"/>
      <c r="C1" s="83"/>
      <c r="G1" s="89"/>
      <c r="H1" s="89"/>
      <c r="I1" s="94"/>
      <c r="J1" s="95"/>
      <c r="K1" s="95"/>
      <c r="L1" s="95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83"/>
    </row>
    <row r="2" s="77" customFormat="true" ht="23.1" customHeight="true" spans="1:31">
      <c r="A2" s="13" t="s">
        <v>28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00"/>
      <c r="Y2" s="100"/>
      <c r="Z2" s="100"/>
      <c r="AA2" s="100"/>
      <c r="AB2" s="100"/>
      <c r="AC2" s="100"/>
      <c r="AD2" s="107"/>
      <c r="AE2" s="107"/>
    </row>
    <row r="3" s="77" customFormat="true" ht="37" customHeight="true" spans="1:31">
      <c r="A3" s="84" t="s">
        <v>2</v>
      </c>
      <c r="B3" s="84"/>
      <c r="C3" s="84"/>
      <c r="D3" s="84"/>
      <c r="E3" s="84"/>
      <c r="F3" s="84"/>
      <c r="G3" s="84"/>
      <c r="H3" s="90"/>
      <c r="I3" s="96" t="s">
        <v>3</v>
      </c>
      <c r="J3" s="96"/>
      <c r="K3" s="96"/>
      <c r="L3" s="96"/>
      <c r="M3" s="96"/>
      <c r="N3" s="96"/>
      <c r="O3" s="96"/>
      <c r="P3" s="96"/>
      <c r="Q3" s="99"/>
      <c r="R3" s="99"/>
      <c r="S3" s="99"/>
      <c r="T3" s="99"/>
      <c r="U3" s="99"/>
      <c r="V3" s="99"/>
      <c r="W3" s="99" t="s">
        <v>4</v>
      </c>
      <c r="X3" s="99"/>
      <c r="Y3" s="105"/>
      <c r="Z3" s="105"/>
      <c r="AA3" s="105"/>
      <c r="AB3" s="106"/>
      <c r="AC3" s="106"/>
      <c r="AD3" s="108"/>
      <c r="AE3" s="77" t="s">
        <v>29</v>
      </c>
    </row>
    <row r="4" s="78" customFormat="true" ht="36" customHeight="true" spans="1:39">
      <c r="A4" s="85" t="s">
        <v>5</v>
      </c>
      <c r="B4" s="85" t="s">
        <v>30</v>
      </c>
      <c r="C4" s="85" t="s">
        <v>31</v>
      </c>
      <c r="D4" s="85" t="s">
        <v>32</v>
      </c>
      <c r="E4" s="85" t="s">
        <v>33</v>
      </c>
      <c r="F4" s="85" t="s">
        <v>9</v>
      </c>
      <c r="G4" s="85" t="s">
        <v>10</v>
      </c>
      <c r="H4" s="85" t="s">
        <v>34</v>
      </c>
      <c r="I4" s="85" t="s">
        <v>35</v>
      </c>
      <c r="J4" s="97" t="s">
        <v>12</v>
      </c>
      <c r="K4" s="97"/>
      <c r="L4" s="97"/>
      <c r="M4" s="97"/>
      <c r="N4" s="30" t="s">
        <v>13</v>
      </c>
      <c r="O4" s="30"/>
      <c r="P4" s="30"/>
      <c r="Q4" s="30"/>
      <c r="R4" s="30" t="s">
        <v>14</v>
      </c>
      <c r="S4" s="30"/>
      <c r="T4" s="30"/>
      <c r="U4" s="30"/>
      <c r="V4" s="101" t="s">
        <v>36</v>
      </c>
      <c r="W4" s="62" t="s">
        <v>37</v>
      </c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</row>
    <row r="5" s="78" customFormat="true" ht="36" customHeight="true" spans="1:39">
      <c r="A5" s="86"/>
      <c r="B5" s="86"/>
      <c r="C5" s="86"/>
      <c r="D5" s="86"/>
      <c r="E5" s="86"/>
      <c r="F5" s="86"/>
      <c r="G5" s="86"/>
      <c r="H5" s="86"/>
      <c r="I5" s="86"/>
      <c r="J5" s="97" t="s">
        <v>38</v>
      </c>
      <c r="K5" s="97" t="s">
        <v>39</v>
      </c>
      <c r="L5" s="97" t="s">
        <v>40</v>
      </c>
      <c r="M5" s="97" t="s">
        <v>41</v>
      </c>
      <c r="N5" s="30" t="s">
        <v>42</v>
      </c>
      <c r="O5" s="30" t="s">
        <v>16</v>
      </c>
      <c r="P5" s="30" t="s">
        <v>17</v>
      </c>
      <c r="Q5" s="30" t="s">
        <v>43</v>
      </c>
      <c r="R5" s="30" t="s">
        <v>15</v>
      </c>
      <c r="S5" s="30" t="s">
        <v>16</v>
      </c>
      <c r="T5" s="30" t="s">
        <v>17</v>
      </c>
      <c r="U5" s="30" t="s">
        <v>41</v>
      </c>
      <c r="V5" s="101"/>
      <c r="W5" s="6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</row>
    <row r="6" s="76" customFormat="true" ht="36" customHeight="true" spans="1:53">
      <c r="A6" s="18">
        <v>1</v>
      </c>
      <c r="B6" s="18" t="s">
        <v>44</v>
      </c>
      <c r="C6" s="20" t="s">
        <v>45</v>
      </c>
      <c r="D6" s="20">
        <v>1</v>
      </c>
      <c r="E6" s="20">
        <v>106.85</v>
      </c>
      <c r="F6" s="32">
        <f t="shared" ref="F6:F11" si="0">E6*5000</f>
        <v>534250</v>
      </c>
      <c r="G6" s="32">
        <f t="shared" ref="G6:G11" si="1">F6*0.06</f>
        <v>32055</v>
      </c>
      <c r="H6" s="65" t="s">
        <v>46</v>
      </c>
      <c r="I6" s="32">
        <f t="shared" ref="I6:I11" si="2">G6*0.4</f>
        <v>12822</v>
      </c>
      <c r="J6" s="32">
        <v>0</v>
      </c>
      <c r="K6" s="32">
        <v>0</v>
      </c>
      <c r="L6" s="32">
        <f t="shared" ref="L6:L11" si="3">G6*0.6</f>
        <v>19233</v>
      </c>
      <c r="M6" s="32">
        <f t="shared" ref="M6:M24" si="4">J6+K6+L6</f>
        <v>19233</v>
      </c>
      <c r="N6" s="40">
        <v>0</v>
      </c>
      <c r="O6" s="40">
        <v>0</v>
      </c>
      <c r="P6" s="40">
        <v>0</v>
      </c>
      <c r="Q6" s="32">
        <f t="shared" ref="Q6:Q24" si="5">SUM(N6:P6)</f>
        <v>0</v>
      </c>
      <c r="R6" s="40">
        <f t="shared" ref="R6:R24" si="6">J6-N6</f>
        <v>0</v>
      </c>
      <c r="S6" s="40">
        <f t="shared" ref="S6:S24" si="7">K6-O6</f>
        <v>0</v>
      </c>
      <c r="T6" s="40">
        <f t="shared" ref="T6:T24" si="8">L6-P6</f>
        <v>19233</v>
      </c>
      <c r="U6" s="32">
        <f t="shared" ref="U6:U24" si="9">SUM(R6:T6)</f>
        <v>19233</v>
      </c>
      <c r="V6" s="32"/>
      <c r="W6" s="32" t="s">
        <v>47</v>
      </c>
      <c r="X6" s="103"/>
      <c r="Y6" s="103"/>
      <c r="Z6" s="103"/>
      <c r="AA6" s="88"/>
      <c r="AB6" s="88"/>
      <c r="AC6" s="88"/>
      <c r="AD6" s="88"/>
      <c r="AE6" s="103"/>
      <c r="AF6" s="88"/>
      <c r="AG6" s="88"/>
      <c r="AH6" s="88"/>
      <c r="AI6" s="88"/>
      <c r="AJ6" s="88"/>
      <c r="AK6" s="109"/>
      <c r="AL6" s="109"/>
      <c r="AM6" s="110"/>
      <c r="AN6" s="111"/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</row>
    <row r="7" s="76" customFormat="true" ht="36" customHeight="true" spans="1:53">
      <c r="A7" s="18">
        <v>2</v>
      </c>
      <c r="B7" s="18" t="s">
        <v>44</v>
      </c>
      <c r="C7" s="20" t="s">
        <v>48</v>
      </c>
      <c r="D7" s="20">
        <v>1</v>
      </c>
      <c r="E7" s="20">
        <v>11</v>
      </c>
      <c r="F7" s="32">
        <f t="shared" si="0"/>
        <v>55000</v>
      </c>
      <c r="G7" s="32">
        <f t="shared" si="1"/>
        <v>3300</v>
      </c>
      <c r="H7" s="65" t="s">
        <v>49</v>
      </c>
      <c r="I7" s="32">
        <f t="shared" si="2"/>
        <v>1320</v>
      </c>
      <c r="J7" s="32">
        <v>0</v>
      </c>
      <c r="K7" s="32">
        <v>0</v>
      </c>
      <c r="L7" s="32">
        <f t="shared" si="3"/>
        <v>1980</v>
      </c>
      <c r="M7" s="32">
        <f t="shared" si="4"/>
        <v>1980</v>
      </c>
      <c r="N7" s="40">
        <v>0</v>
      </c>
      <c r="O7" s="40">
        <v>0</v>
      </c>
      <c r="P7" s="40">
        <v>0</v>
      </c>
      <c r="Q7" s="32">
        <f t="shared" si="5"/>
        <v>0</v>
      </c>
      <c r="R7" s="40">
        <f t="shared" si="6"/>
        <v>0</v>
      </c>
      <c r="S7" s="40">
        <f t="shared" si="7"/>
        <v>0</v>
      </c>
      <c r="T7" s="40">
        <f t="shared" si="8"/>
        <v>1980</v>
      </c>
      <c r="U7" s="32">
        <f t="shared" si="9"/>
        <v>1980</v>
      </c>
      <c r="V7" s="32"/>
      <c r="W7" s="32" t="s">
        <v>50</v>
      </c>
      <c r="X7" s="103"/>
      <c r="Y7" s="103"/>
      <c r="Z7" s="103"/>
      <c r="AA7" s="88"/>
      <c r="AB7" s="88"/>
      <c r="AC7" s="88"/>
      <c r="AD7" s="88"/>
      <c r="AE7" s="103"/>
      <c r="AF7" s="88"/>
      <c r="AG7" s="88"/>
      <c r="AH7" s="88"/>
      <c r="AI7" s="88"/>
      <c r="AJ7" s="88"/>
      <c r="AK7" s="109"/>
      <c r="AL7" s="109"/>
      <c r="AM7" s="110"/>
      <c r="AN7" s="111"/>
      <c r="AO7" s="111"/>
      <c r="AP7" s="111"/>
      <c r="AQ7" s="111"/>
      <c r="AR7" s="111"/>
      <c r="AS7" s="111"/>
      <c r="AT7" s="111"/>
      <c r="AU7" s="111"/>
      <c r="AV7" s="111"/>
      <c r="AW7" s="111"/>
      <c r="AX7" s="111"/>
      <c r="AY7" s="111"/>
      <c r="AZ7" s="111"/>
      <c r="BA7" s="111"/>
    </row>
    <row r="8" s="76" customFormat="true" ht="36" customHeight="true" spans="1:53">
      <c r="A8" s="18">
        <v>3</v>
      </c>
      <c r="B8" s="18" t="s">
        <v>44</v>
      </c>
      <c r="C8" s="20" t="s">
        <v>48</v>
      </c>
      <c r="D8" s="20">
        <v>1</v>
      </c>
      <c r="E8" s="20">
        <v>12.04</v>
      </c>
      <c r="F8" s="32">
        <f t="shared" si="0"/>
        <v>60200</v>
      </c>
      <c r="G8" s="32">
        <f t="shared" si="1"/>
        <v>3612</v>
      </c>
      <c r="H8" s="65" t="s">
        <v>49</v>
      </c>
      <c r="I8" s="32">
        <f t="shared" si="2"/>
        <v>1444.8</v>
      </c>
      <c r="J8" s="32">
        <v>0</v>
      </c>
      <c r="K8" s="32">
        <v>0</v>
      </c>
      <c r="L8" s="32">
        <f t="shared" si="3"/>
        <v>2167.2</v>
      </c>
      <c r="M8" s="32">
        <f t="shared" si="4"/>
        <v>2167.2</v>
      </c>
      <c r="N8" s="40">
        <v>0</v>
      </c>
      <c r="O8" s="40">
        <v>0</v>
      </c>
      <c r="P8" s="40">
        <v>0</v>
      </c>
      <c r="Q8" s="32">
        <f t="shared" si="5"/>
        <v>0</v>
      </c>
      <c r="R8" s="40">
        <f t="shared" si="6"/>
        <v>0</v>
      </c>
      <c r="S8" s="40">
        <f t="shared" si="7"/>
        <v>0</v>
      </c>
      <c r="T8" s="40">
        <f t="shared" si="8"/>
        <v>2167.2</v>
      </c>
      <c r="U8" s="32">
        <f t="shared" si="9"/>
        <v>2167.2</v>
      </c>
      <c r="V8" s="32"/>
      <c r="W8" s="32" t="s">
        <v>50</v>
      </c>
      <c r="X8" s="103"/>
      <c r="Y8" s="103"/>
      <c r="Z8" s="103"/>
      <c r="AA8" s="88"/>
      <c r="AB8" s="88"/>
      <c r="AC8" s="88"/>
      <c r="AD8" s="88"/>
      <c r="AE8" s="103"/>
      <c r="AF8" s="88"/>
      <c r="AG8" s="88"/>
      <c r="AH8" s="88"/>
      <c r="AI8" s="88"/>
      <c r="AJ8" s="88"/>
      <c r="AK8" s="109"/>
      <c r="AL8" s="109"/>
      <c r="AM8" s="110"/>
      <c r="AN8" s="111"/>
      <c r="AO8" s="111"/>
      <c r="AP8" s="111"/>
      <c r="AQ8" s="111"/>
      <c r="AR8" s="111"/>
      <c r="AS8" s="111"/>
      <c r="AT8" s="111"/>
      <c r="AU8" s="111"/>
      <c r="AV8" s="111"/>
      <c r="AW8" s="111"/>
      <c r="AX8" s="111"/>
      <c r="AY8" s="111"/>
      <c r="AZ8" s="111"/>
      <c r="BA8" s="111"/>
    </row>
    <row r="9" s="76" customFormat="true" ht="36" customHeight="true" spans="1:53">
      <c r="A9" s="18">
        <v>4</v>
      </c>
      <c r="B9" s="18" t="s">
        <v>44</v>
      </c>
      <c r="C9" s="20" t="s">
        <v>48</v>
      </c>
      <c r="D9" s="20">
        <v>1</v>
      </c>
      <c r="E9" s="20">
        <v>7.25</v>
      </c>
      <c r="F9" s="32">
        <f t="shared" si="0"/>
        <v>36250</v>
      </c>
      <c r="G9" s="32">
        <f t="shared" si="1"/>
        <v>2175</v>
      </c>
      <c r="H9" s="65" t="s">
        <v>49</v>
      </c>
      <c r="I9" s="32">
        <f t="shared" si="2"/>
        <v>870</v>
      </c>
      <c r="J9" s="32">
        <v>0</v>
      </c>
      <c r="K9" s="32">
        <v>0</v>
      </c>
      <c r="L9" s="32">
        <f t="shared" si="3"/>
        <v>1305</v>
      </c>
      <c r="M9" s="32">
        <f t="shared" si="4"/>
        <v>1305</v>
      </c>
      <c r="N9" s="40">
        <v>0</v>
      </c>
      <c r="O9" s="40">
        <v>0</v>
      </c>
      <c r="P9" s="40">
        <v>0</v>
      </c>
      <c r="Q9" s="32">
        <f t="shared" si="5"/>
        <v>0</v>
      </c>
      <c r="R9" s="40">
        <f t="shared" si="6"/>
        <v>0</v>
      </c>
      <c r="S9" s="40">
        <f t="shared" si="7"/>
        <v>0</v>
      </c>
      <c r="T9" s="40">
        <f t="shared" si="8"/>
        <v>1305</v>
      </c>
      <c r="U9" s="32">
        <f t="shared" si="9"/>
        <v>1305</v>
      </c>
      <c r="V9" s="32"/>
      <c r="W9" s="32" t="s">
        <v>50</v>
      </c>
      <c r="X9" s="103"/>
      <c r="Y9" s="103"/>
      <c r="Z9" s="103"/>
      <c r="AA9" s="88"/>
      <c r="AB9" s="88"/>
      <c r="AC9" s="88"/>
      <c r="AD9" s="88"/>
      <c r="AE9" s="103"/>
      <c r="AF9" s="88"/>
      <c r="AG9" s="88"/>
      <c r="AH9" s="88"/>
      <c r="AI9" s="88"/>
      <c r="AJ9" s="88"/>
      <c r="AK9" s="109"/>
      <c r="AL9" s="109"/>
      <c r="AM9" s="110"/>
      <c r="AN9" s="111"/>
      <c r="AO9" s="111"/>
      <c r="AP9" s="111"/>
      <c r="AQ9" s="111"/>
      <c r="AR9" s="111"/>
      <c r="AS9" s="111"/>
      <c r="AT9" s="111"/>
      <c r="AU9" s="111"/>
      <c r="AV9" s="111"/>
      <c r="AW9" s="111"/>
      <c r="AX9" s="111"/>
      <c r="AY9" s="111"/>
      <c r="AZ9" s="111"/>
      <c r="BA9" s="111"/>
    </row>
    <row r="10" s="76" customFormat="true" ht="36" customHeight="true" spans="1:53">
      <c r="A10" s="18">
        <v>5</v>
      </c>
      <c r="B10" s="18" t="s">
        <v>44</v>
      </c>
      <c r="C10" s="20" t="s">
        <v>51</v>
      </c>
      <c r="D10" s="20">
        <v>1</v>
      </c>
      <c r="E10" s="20">
        <v>6.67</v>
      </c>
      <c r="F10" s="32">
        <f t="shared" si="0"/>
        <v>33350</v>
      </c>
      <c r="G10" s="32">
        <f t="shared" si="1"/>
        <v>2001</v>
      </c>
      <c r="H10" s="65" t="s">
        <v>52</v>
      </c>
      <c r="I10" s="32">
        <f t="shared" si="2"/>
        <v>800.4</v>
      </c>
      <c r="J10" s="32">
        <v>0</v>
      </c>
      <c r="K10" s="32">
        <v>0</v>
      </c>
      <c r="L10" s="32">
        <f t="shared" si="3"/>
        <v>1200.6</v>
      </c>
      <c r="M10" s="32">
        <f t="shared" si="4"/>
        <v>1200.6</v>
      </c>
      <c r="N10" s="40">
        <v>0</v>
      </c>
      <c r="O10" s="40">
        <v>0</v>
      </c>
      <c r="P10" s="40">
        <v>0</v>
      </c>
      <c r="Q10" s="32">
        <f t="shared" si="5"/>
        <v>0</v>
      </c>
      <c r="R10" s="40">
        <f t="shared" si="6"/>
        <v>0</v>
      </c>
      <c r="S10" s="40">
        <f t="shared" si="7"/>
        <v>0</v>
      </c>
      <c r="T10" s="40">
        <f t="shared" si="8"/>
        <v>1200.6</v>
      </c>
      <c r="U10" s="32">
        <f t="shared" si="9"/>
        <v>1200.6</v>
      </c>
      <c r="V10" s="32"/>
      <c r="W10" s="32" t="s">
        <v>53</v>
      </c>
      <c r="X10" s="103"/>
      <c r="Y10" s="103"/>
      <c r="Z10" s="103"/>
      <c r="AA10" s="88"/>
      <c r="AB10" s="88"/>
      <c r="AC10" s="88"/>
      <c r="AD10" s="88"/>
      <c r="AE10" s="103"/>
      <c r="AF10" s="88"/>
      <c r="AG10" s="88"/>
      <c r="AH10" s="88"/>
      <c r="AI10" s="88"/>
      <c r="AJ10" s="88"/>
      <c r="AK10" s="109"/>
      <c r="AL10" s="109"/>
      <c r="AM10" s="110"/>
      <c r="AN10" s="111"/>
      <c r="AO10" s="111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</row>
    <row r="11" s="76" customFormat="true" ht="36" customHeight="true" spans="1:53">
      <c r="A11" s="18">
        <v>6</v>
      </c>
      <c r="B11" s="18" t="s">
        <v>44</v>
      </c>
      <c r="C11" s="20" t="s">
        <v>51</v>
      </c>
      <c r="D11" s="20">
        <v>1</v>
      </c>
      <c r="E11" s="20">
        <v>23.18</v>
      </c>
      <c r="F11" s="32">
        <f t="shared" si="0"/>
        <v>115900</v>
      </c>
      <c r="G11" s="32">
        <f t="shared" si="1"/>
        <v>6954</v>
      </c>
      <c r="H11" s="65" t="s">
        <v>52</v>
      </c>
      <c r="I11" s="32">
        <f t="shared" si="2"/>
        <v>2781.6</v>
      </c>
      <c r="J11" s="32">
        <v>0</v>
      </c>
      <c r="K11" s="32">
        <v>0</v>
      </c>
      <c r="L11" s="32">
        <f t="shared" si="3"/>
        <v>4172.4</v>
      </c>
      <c r="M11" s="32">
        <f t="shared" si="4"/>
        <v>4172.4</v>
      </c>
      <c r="N11" s="40">
        <v>0</v>
      </c>
      <c r="O11" s="40">
        <v>0</v>
      </c>
      <c r="P11" s="40">
        <v>0</v>
      </c>
      <c r="Q11" s="32">
        <f t="shared" si="5"/>
        <v>0</v>
      </c>
      <c r="R11" s="40">
        <f t="shared" si="6"/>
        <v>0</v>
      </c>
      <c r="S11" s="40">
        <f t="shared" si="7"/>
        <v>0</v>
      </c>
      <c r="T11" s="40">
        <f t="shared" si="8"/>
        <v>4172.4</v>
      </c>
      <c r="U11" s="32">
        <f t="shared" si="9"/>
        <v>4172.4</v>
      </c>
      <c r="V11" s="32"/>
      <c r="W11" s="32" t="s">
        <v>54</v>
      </c>
      <c r="X11" s="103"/>
      <c r="Y11" s="103"/>
      <c r="Z11" s="103"/>
      <c r="AA11" s="88"/>
      <c r="AB11" s="88"/>
      <c r="AC11" s="88"/>
      <c r="AD11" s="88"/>
      <c r="AE11" s="103"/>
      <c r="AF11" s="88"/>
      <c r="AG11" s="88"/>
      <c r="AH11" s="88"/>
      <c r="AI11" s="88"/>
      <c r="AJ11" s="88"/>
      <c r="AK11" s="109"/>
      <c r="AL11" s="109"/>
      <c r="AM11" s="110"/>
      <c r="AN11" s="111"/>
      <c r="AO11" s="111"/>
      <c r="AP11" s="111"/>
      <c r="AQ11" s="111"/>
      <c r="AR11" s="111"/>
      <c r="AS11" s="111"/>
      <c r="AT11" s="111"/>
      <c r="AU11" s="111"/>
      <c r="AV11" s="111"/>
      <c r="AW11" s="111"/>
      <c r="AX11" s="111"/>
      <c r="AY11" s="111"/>
      <c r="AZ11" s="111"/>
      <c r="BA11" s="111"/>
    </row>
    <row r="12" s="79" customFormat="true" ht="36" customHeight="true" spans="1:39">
      <c r="A12" s="87" t="s">
        <v>26</v>
      </c>
      <c r="B12" s="87"/>
      <c r="C12" s="87"/>
      <c r="D12" s="47">
        <f>SUM(D6:D11)</f>
        <v>6</v>
      </c>
      <c r="E12" s="47">
        <f>SUM(E6:E11)</f>
        <v>166.99</v>
      </c>
      <c r="F12" s="91">
        <f>SUM(F6:F11)</f>
        <v>834950</v>
      </c>
      <c r="G12" s="91">
        <f>SUM(G6:G11)</f>
        <v>50097</v>
      </c>
      <c r="H12" s="92"/>
      <c r="I12" s="91">
        <f>SUM(I6:I11)</f>
        <v>20038.8</v>
      </c>
      <c r="J12" s="91">
        <f t="shared" ref="I12:U12" si="10">SUM(J6:J11)</f>
        <v>0</v>
      </c>
      <c r="K12" s="91">
        <f t="shared" si="10"/>
        <v>0</v>
      </c>
      <c r="L12" s="91">
        <f t="shared" si="10"/>
        <v>30058.2</v>
      </c>
      <c r="M12" s="91">
        <f t="shared" si="10"/>
        <v>30058.2</v>
      </c>
      <c r="N12" s="91">
        <f t="shared" si="10"/>
        <v>0</v>
      </c>
      <c r="O12" s="91">
        <f t="shared" si="10"/>
        <v>0</v>
      </c>
      <c r="P12" s="91">
        <f t="shared" si="10"/>
        <v>0</v>
      </c>
      <c r="Q12" s="91">
        <f t="shared" si="10"/>
        <v>0</v>
      </c>
      <c r="R12" s="91">
        <f t="shared" si="10"/>
        <v>0</v>
      </c>
      <c r="S12" s="91">
        <f t="shared" si="10"/>
        <v>0</v>
      </c>
      <c r="T12" s="91">
        <f t="shared" si="10"/>
        <v>30058.2</v>
      </c>
      <c r="U12" s="91">
        <f t="shared" si="10"/>
        <v>30058.2</v>
      </c>
      <c r="V12" s="87"/>
      <c r="W12" s="87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</row>
    <row r="13" spans="1:23">
      <c r="A13" s="88"/>
      <c r="B13" s="88"/>
      <c r="C13" s="88"/>
      <c r="D13" s="88">
        <f>D12-附件1.汇总表!D6</f>
        <v>0</v>
      </c>
      <c r="E13" s="88"/>
      <c r="F13" s="88">
        <f>F12-附件1.汇总表!E6</f>
        <v>0</v>
      </c>
      <c r="G13" s="88">
        <f>G12-附件1.汇总表!F6</f>
        <v>0</v>
      </c>
      <c r="H13" s="88"/>
      <c r="I13" s="88">
        <f>I12-附件1.汇总表!G6</f>
        <v>0</v>
      </c>
      <c r="J13" s="88">
        <f>J12-附件1.汇总表!H6</f>
        <v>0</v>
      </c>
      <c r="K13" s="88">
        <f>K12-附件1.汇总表!I6</f>
        <v>0</v>
      </c>
      <c r="L13" s="88"/>
      <c r="M13" s="88"/>
      <c r="N13" s="88">
        <v>0</v>
      </c>
      <c r="O13" s="88">
        <v>0</v>
      </c>
      <c r="P13" s="88">
        <v>0</v>
      </c>
      <c r="Q13" s="88"/>
      <c r="R13" s="88">
        <f>R12-附件1.汇总表!P6</f>
        <v>0</v>
      </c>
      <c r="S13" s="88">
        <f>S12-附件1.汇总表!Q6</f>
        <v>0</v>
      </c>
      <c r="T13" s="88">
        <f>T12-附件1.汇总表!R6</f>
        <v>0</v>
      </c>
      <c r="U13" s="88">
        <f>U12-附件1.汇总表!S6</f>
        <v>0</v>
      </c>
      <c r="V13" s="82"/>
      <c r="W13" s="82"/>
    </row>
    <row r="14" spans="3:23">
      <c r="C14" s="82"/>
      <c r="D14" s="82"/>
      <c r="E14" s="82"/>
      <c r="F14" s="82"/>
      <c r="G14" s="82"/>
      <c r="H14" s="93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</row>
  </sheetData>
  <mergeCells count="19">
    <mergeCell ref="A2:W2"/>
    <mergeCell ref="A3:G3"/>
    <mergeCell ref="I3:P3"/>
    <mergeCell ref="AB3:AC3"/>
    <mergeCell ref="J4:M4"/>
    <mergeCell ref="N4:Q4"/>
    <mergeCell ref="R4:U4"/>
    <mergeCell ref="A12:C1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V4:V5"/>
    <mergeCell ref="W4:W5"/>
  </mergeCells>
  <pageMargins left="0.236111111111111" right="0.196527777777778" top="1.02361111111111" bottom="0.314583333333333" header="0.275" footer="0.156944444444444"/>
  <pageSetup paperSize="9" scale="66" fitToHeight="0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W17"/>
  <sheetViews>
    <sheetView view="pageBreakPreview" zoomScaleNormal="70" zoomScaleSheetLayoutView="100" workbookViewId="0">
      <selection activeCell="G17" sqref="G17"/>
    </sheetView>
  </sheetViews>
  <sheetFormatPr defaultColWidth="8.66666666666667" defaultRowHeight="13.5"/>
  <cols>
    <col min="1" max="1" width="3.08333333333333" style="7" customWidth="true"/>
    <col min="2" max="2" width="6.75" style="12" customWidth="true"/>
    <col min="3" max="3" width="10.7666666666667" style="12" customWidth="true"/>
    <col min="4" max="4" width="5.13333333333333" style="7" customWidth="true"/>
    <col min="5" max="5" width="7.85833333333333" style="1" customWidth="true"/>
    <col min="6" max="6" width="13.125" style="10" customWidth="true"/>
    <col min="7" max="7" width="11.125" style="10" customWidth="true"/>
    <col min="8" max="8" width="17.5416666666667" style="54" customWidth="true"/>
    <col min="9" max="9" width="11.525" style="10" customWidth="true"/>
    <col min="10" max="10" width="10.6666666666667" style="10" customWidth="true"/>
    <col min="11" max="11" width="11.75" style="10" customWidth="true"/>
    <col min="12" max="12" width="12.0666666666667" style="10" customWidth="true"/>
    <col min="13" max="13" width="11.425" style="8" customWidth="true"/>
    <col min="14" max="15" width="6.58333333333333" style="10" customWidth="true"/>
    <col min="16" max="16" width="8.93333333333333" style="10" customWidth="true"/>
    <col min="17" max="18" width="8.91666666666667" style="10" customWidth="true"/>
    <col min="19" max="19" width="12.1666666666667" style="10" customWidth="true"/>
    <col min="20" max="20" width="11.3333333333333" style="10" customWidth="true"/>
    <col min="21" max="21" width="12.1666666666667" style="10" customWidth="true"/>
    <col min="22" max="22" width="11.6666666666667" style="55" hidden="true" customWidth="true"/>
    <col min="23" max="23" width="15" style="1" customWidth="true"/>
    <col min="24" max="16384" width="8.66666666666667" style="1"/>
  </cols>
  <sheetData>
    <row r="1" s="1" customFormat="true" ht="27" customHeight="true" spans="1:22">
      <c r="A1" s="56" t="s">
        <v>55</v>
      </c>
      <c r="B1" s="56"/>
      <c r="C1" s="12"/>
      <c r="D1" s="7"/>
      <c r="F1" s="37"/>
      <c r="G1" s="37"/>
      <c r="H1" s="54"/>
      <c r="I1" s="10"/>
      <c r="J1" s="10"/>
      <c r="K1" s="10"/>
      <c r="L1" s="37"/>
      <c r="M1" s="8"/>
      <c r="N1" s="37"/>
      <c r="O1" s="37"/>
      <c r="P1" s="37"/>
      <c r="Q1" s="37"/>
      <c r="R1" s="37"/>
      <c r="S1" s="37"/>
      <c r="T1" s="37"/>
      <c r="U1" s="37"/>
      <c r="V1" s="68"/>
    </row>
    <row r="2" s="2" customFormat="true" ht="20.25" spans="1:23">
      <c r="A2" s="13" t="s">
        <v>56</v>
      </c>
      <c r="B2" s="57"/>
      <c r="C2" s="57"/>
      <c r="D2" s="13"/>
      <c r="E2" s="13"/>
      <c r="F2" s="25"/>
      <c r="G2" s="25"/>
      <c r="H2" s="26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69"/>
      <c r="W2" s="13"/>
    </row>
    <row r="3" s="3" customFormat="true" ht="34" customHeight="true" spans="1:23">
      <c r="A3" s="58" t="s">
        <v>2</v>
      </c>
      <c r="B3" s="58"/>
      <c r="C3" s="58"/>
      <c r="D3" s="58"/>
      <c r="E3" s="58"/>
      <c r="F3" s="63"/>
      <c r="G3" s="63"/>
      <c r="H3" s="64" t="s">
        <v>3</v>
      </c>
      <c r="I3" s="64"/>
      <c r="J3" s="64"/>
      <c r="K3" s="64"/>
      <c r="L3" s="64"/>
      <c r="M3" s="64"/>
      <c r="N3" s="64"/>
      <c r="O3" s="64"/>
      <c r="P3" s="64"/>
      <c r="Q3" s="67"/>
      <c r="R3" s="28"/>
      <c r="S3" s="28"/>
      <c r="T3" s="67"/>
      <c r="U3" s="70"/>
      <c r="V3" s="71"/>
      <c r="W3" s="72" t="s">
        <v>4</v>
      </c>
    </row>
    <row r="4" s="53" customFormat="true" ht="38" customHeight="true" spans="1:23">
      <c r="A4" s="17" t="s">
        <v>5</v>
      </c>
      <c r="B4" s="17" t="s">
        <v>30</v>
      </c>
      <c r="C4" s="17" t="s">
        <v>31</v>
      </c>
      <c r="D4" s="17" t="s">
        <v>32</v>
      </c>
      <c r="E4" s="17" t="s">
        <v>33</v>
      </c>
      <c r="F4" s="30" t="s">
        <v>9</v>
      </c>
      <c r="G4" s="30" t="s">
        <v>10</v>
      </c>
      <c r="H4" s="31" t="s">
        <v>34</v>
      </c>
      <c r="I4" s="30" t="s">
        <v>35</v>
      </c>
      <c r="J4" s="30" t="s">
        <v>12</v>
      </c>
      <c r="K4" s="30"/>
      <c r="L4" s="30"/>
      <c r="M4" s="30"/>
      <c r="N4" s="30" t="s">
        <v>13</v>
      </c>
      <c r="O4" s="30"/>
      <c r="P4" s="30"/>
      <c r="Q4" s="30"/>
      <c r="R4" s="30" t="s">
        <v>14</v>
      </c>
      <c r="S4" s="30"/>
      <c r="T4" s="30"/>
      <c r="U4" s="30"/>
      <c r="V4" s="73" t="s">
        <v>36</v>
      </c>
      <c r="W4" s="47" t="s">
        <v>37</v>
      </c>
    </row>
    <row r="5" s="53" customFormat="true" ht="38" customHeight="true" spans="1:23">
      <c r="A5" s="17"/>
      <c r="B5" s="17"/>
      <c r="C5" s="17"/>
      <c r="D5" s="17"/>
      <c r="E5" s="17"/>
      <c r="F5" s="30"/>
      <c r="G5" s="30"/>
      <c r="H5" s="31"/>
      <c r="I5" s="30"/>
      <c r="J5" s="30" t="s">
        <v>57</v>
      </c>
      <c r="K5" s="30" t="s">
        <v>58</v>
      </c>
      <c r="L5" s="30" t="s">
        <v>59</v>
      </c>
      <c r="M5" s="30" t="s">
        <v>41</v>
      </c>
      <c r="N5" s="30" t="s">
        <v>15</v>
      </c>
      <c r="O5" s="30" t="s">
        <v>16</v>
      </c>
      <c r="P5" s="30" t="s">
        <v>17</v>
      </c>
      <c r="Q5" s="30" t="s">
        <v>19</v>
      </c>
      <c r="R5" s="30" t="s">
        <v>15</v>
      </c>
      <c r="S5" s="30" t="s">
        <v>16</v>
      </c>
      <c r="T5" s="30" t="s">
        <v>17</v>
      </c>
      <c r="U5" s="30" t="s">
        <v>41</v>
      </c>
      <c r="V5" s="74"/>
      <c r="W5" s="47"/>
    </row>
    <row r="6" s="3" customFormat="true" ht="38" customHeight="true" spans="1:23">
      <c r="A6" s="18">
        <v>1</v>
      </c>
      <c r="B6" s="18" t="s">
        <v>60</v>
      </c>
      <c r="C6" s="20" t="s">
        <v>61</v>
      </c>
      <c r="D6" s="20">
        <v>1</v>
      </c>
      <c r="E6" s="20">
        <v>296.98</v>
      </c>
      <c r="F6" s="32">
        <f>E6*10000</f>
        <v>2969800</v>
      </c>
      <c r="G6" s="32">
        <f>F6*0.06</f>
        <v>178188</v>
      </c>
      <c r="H6" s="65" t="s">
        <v>62</v>
      </c>
      <c r="I6" s="32">
        <f>G6*0.4</f>
        <v>71275.2</v>
      </c>
      <c r="J6" s="32">
        <v>0</v>
      </c>
      <c r="K6" s="32">
        <v>0</v>
      </c>
      <c r="L6" s="32">
        <f>G6*0.6</f>
        <v>106912.8</v>
      </c>
      <c r="M6" s="40">
        <f>SUM(J6:L6)</f>
        <v>106912.8</v>
      </c>
      <c r="N6" s="40">
        <v>0</v>
      </c>
      <c r="O6" s="40">
        <v>0</v>
      </c>
      <c r="P6" s="40">
        <v>0</v>
      </c>
      <c r="Q6" s="40">
        <f>SUM(N6:P6)</f>
        <v>0</v>
      </c>
      <c r="R6" s="40">
        <f>J6-N6</f>
        <v>0</v>
      </c>
      <c r="S6" s="40">
        <f t="shared" ref="R6:T6" si="0">K6-O6</f>
        <v>0</v>
      </c>
      <c r="T6" s="40">
        <f t="shared" si="0"/>
        <v>106912.8</v>
      </c>
      <c r="U6" s="40">
        <f>SUM(R6:T6)</f>
        <v>106912.8</v>
      </c>
      <c r="V6" s="75"/>
      <c r="W6" s="20" t="s">
        <v>47</v>
      </c>
    </row>
    <row r="7" s="3" customFormat="true" ht="38" customHeight="true" spans="1:23">
      <c r="A7" s="18">
        <v>2</v>
      </c>
      <c r="B7" s="18" t="s">
        <v>60</v>
      </c>
      <c r="C7" s="20" t="s">
        <v>63</v>
      </c>
      <c r="D7" s="20">
        <v>1</v>
      </c>
      <c r="E7" s="20">
        <v>72.39</v>
      </c>
      <c r="F7" s="32">
        <f t="shared" ref="F7:F13" si="1">E7*10000</f>
        <v>723900</v>
      </c>
      <c r="G7" s="32">
        <f t="shared" ref="G7:G13" si="2">F7*0.06</f>
        <v>43434</v>
      </c>
      <c r="H7" s="65" t="s">
        <v>46</v>
      </c>
      <c r="I7" s="32">
        <f t="shared" ref="I7:I13" si="3">G7*0.4</f>
        <v>17373.6</v>
      </c>
      <c r="J7" s="32">
        <v>0</v>
      </c>
      <c r="K7" s="32">
        <v>0</v>
      </c>
      <c r="L7" s="32">
        <f t="shared" ref="L7:L13" si="4">G7*0.6</f>
        <v>26060.4</v>
      </c>
      <c r="M7" s="40">
        <f t="shared" ref="M7:M13" si="5">SUM(J7:L7)</f>
        <v>26060.4</v>
      </c>
      <c r="N7" s="40">
        <v>0</v>
      </c>
      <c r="O7" s="40">
        <v>0</v>
      </c>
      <c r="P7" s="40">
        <v>0</v>
      </c>
      <c r="Q7" s="40">
        <f t="shared" ref="Q7:Q13" si="6">SUM(N7:P7)</f>
        <v>0</v>
      </c>
      <c r="R7" s="40">
        <f t="shared" ref="R7:R13" si="7">J7-N7</f>
        <v>0</v>
      </c>
      <c r="S7" s="40">
        <f t="shared" ref="S7:S13" si="8">K7-O7</f>
        <v>0</v>
      </c>
      <c r="T7" s="40">
        <f t="shared" ref="T7:T13" si="9">L7-P7</f>
        <v>26060.4</v>
      </c>
      <c r="U7" s="40">
        <f t="shared" ref="U7:U13" si="10">SUM(R7:T7)</f>
        <v>26060.4</v>
      </c>
      <c r="V7" s="75"/>
      <c r="W7" s="20" t="s">
        <v>47</v>
      </c>
    </row>
    <row r="8" s="3" customFormat="true" ht="38" customHeight="true" spans="1:23">
      <c r="A8" s="18">
        <v>3</v>
      </c>
      <c r="B8" s="18" t="s">
        <v>60</v>
      </c>
      <c r="C8" s="20" t="s">
        <v>64</v>
      </c>
      <c r="D8" s="20">
        <v>1</v>
      </c>
      <c r="E8" s="20">
        <v>34.62</v>
      </c>
      <c r="F8" s="32">
        <f t="shared" si="1"/>
        <v>346200</v>
      </c>
      <c r="G8" s="32">
        <f t="shared" si="2"/>
        <v>20772</v>
      </c>
      <c r="H8" s="65" t="s">
        <v>46</v>
      </c>
      <c r="I8" s="32">
        <f t="shared" si="3"/>
        <v>8308.8</v>
      </c>
      <c r="J8" s="32">
        <v>0</v>
      </c>
      <c r="K8" s="32">
        <v>0</v>
      </c>
      <c r="L8" s="32">
        <f t="shared" si="4"/>
        <v>12463.2</v>
      </c>
      <c r="M8" s="40">
        <f t="shared" si="5"/>
        <v>12463.2</v>
      </c>
      <c r="N8" s="40">
        <v>0</v>
      </c>
      <c r="O8" s="40">
        <v>0</v>
      </c>
      <c r="P8" s="40">
        <v>0</v>
      </c>
      <c r="Q8" s="40">
        <f t="shared" si="6"/>
        <v>0</v>
      </c>
      <c r="R8" s="40">
        <f t="shared" si="7"/>
        <v>0</v>
      </c>
      <c r="S8" s="40">
        <f t="shared" si="8"/>
        <v>0</v>
      </c>
      <c r="T8" s="40">
        <f t="shared" si="9"/>
        <v>12463.2</v>
      </c>
      <c r="U8" s="40">
        <f t="shared" si="10"/>
        <v>12463.2</v>
      </c>
      <c r="V8" s="75"/>
      <c r="W8" s="20" t="s">
        <v>65</v>
      </c>
    </row>
    <row r="9" s="3" customFormat="true" ht="38" customHeight="true" spans="1:23">
      <c r="A9" s="18">
        <v>4</v>
      </c>
      <c r="B9" s="18" t="s">
        <v>60</v>
      </c>
      <c r="C9" s="20" t="s">
        <v>64</v>
      </c>
      <c r="D9" s="20">
        <v>1</v>
      </c>
      <c r="E9" s="20">
        <v>152.49</v>
      </c>
      <c r="F9" s="32">
        <f t="shared" si="1"/>
        <v>1524900</v>
      </c>
      <c r="G9" s="32">
        <f t="shared" si="2"/>
        <v>91494</v>
      </c>
      <c r="H9" s="65" t="s">
        <v>46</v>
      </c>
      <c r="I9" s="32">
        <f t="shared" si="3"/>
        <v>36597.6</v>
      </c>
      <c r="J9" s="32">
        <v>0</v>
      </c>
      <c r="K9" s="32">
        <v>0</v>
      </c>
      <c r="L9" s="32">
        <f t="shared" si="4"/>
        <v>54896.4</v>
      </c>
      <c r="M9" s="40">
        <f t="shared" si="5"/>
        <v>54896.4</v>
      </c>
      <c r="N9" s="40">
        <v>0</v>
      </c>
      <c r="O9" s="40">
        <v>0</v>
      </c>
      <c r="P9" s="40">
        <v>0</v>
      </c>
      <c r="Q9" s="40">
        <f t="shared" si="6"/>
        <v>0</v>
      </c>
      <c r="R9" s="40">
        <f t="shared" si="7"/>
        <v>0</v>
      </c>
      <c r="S9" s="40">
        <f t="shared" si="8"/>
        <v>0</v>
      </c>
      <c r="T9" s="40">
        <f t="shared" si="9"/>
        <v>54896.4</v>
      </c>
      <c r="U9" s="40">
        <f t="shared" si="10"/>
        <v>54896.4</v>
      </c>
      <c r="V9" s="75"/>
      <c r="W9" s="20" t="s">
        <v>65</v>
      </c>
    </row>
    <row r="10" s="3" customFormat="true" ht="38" customHeight="true" spans="1:23">
      <c r="A10" s="18">
        <v>5</v>
      </c>
      <c r="B10" s="18" t="s">
        <v>60</v>
      </c>
      <c r="C10" s="20" t="s">
        <v>66</v>
      </c>
      <c r="D10" s="20">
        <v>1</v>
      </c>
      <c r="E10" s="20">
        <v>81.95</v>
      </c>
      <c r="F10" s="32">
        <f t="shared" si="1"/>
        <v>819500</v>
      </c>
      <c r="G10" s="32">
        <f t="shared" si="2"/>
        <v>49170</v>
      </c>
      <c r="H10" s="65" t="s">
        <v>46</v>
      </c>
      <c r="I10" s="32">
        <f t="shared" si="3"/>
        <v>19668</v>
      </c>
      <c r="J10" s="32">
        <v>0</v>
      </c>
      <c r="K10" s="32">
        <v>0</v>
      </c>
      <c r="L10" s="32">
        <f t="shared" si="4"/>
        <v>29502</v>
      </c>
      <c r="M10" s="40">
        <f t="shared" si="5"/>
        <v>29502</v>
      </c>
      <c r="N10" s="40">
        <v>0</v>
      </c>
      <c r="O10" s="40">
        <v>0</v>
      </c>
      <c r="P10" s="40">
        <v>0</v>
      </c>
      <c r="Q10" s="40">
        <f t="shared" si="6"/>
        <v>0</v>
      </c>
      <c r="R10" s="40">
        <f t="shared" si="7"/>
        <v>0</v>
      </c>
      <c r="S10" s="40">
        <f t="shared" si="8"/>
        <v>0</v>
      </c>
      <c r="T10" s="40">
        <f t="shared" si="9"/>
        <v>29502</v>
      </c>
      <c r="U10" s="40">
        <f t="shared" si="10"/>
        <v>29502</v>
      </c>
      <c r="V10" s="75"/>
      <c r="W10" s="20" t="s">
        <v>65</v>
      </c>
    </row>
    <row r="11" s="3" customFormat="true" ht="38" customHeight="true" spans="1:23">
      <c r="A11" s="18">
        <v>6</v>
      </c>
      <c r="B11" s="18" t="s">
        <v>60</v>
      </c>
      <c r="C11" s="20" t="s">
        <v>67</v>
      </c>
      <c r="D11" s="20">
        <v>1</v>
      </c>
      <c r="E11" s="20">
        <v>69.34</v>
      </c>
      <c r="F11" s="32">
        <f t="shared" si="1"/>
        <v>693400</v>
      </c>
      <c r="G11" s="32">
        <f t="shared" si="2"/>
        <v>41604</v>
      </c>
      <c r="H11" s="65" t="s">
        <v>68</v>
      </c>
      <c r="I11" s="32">
        <f t="shared" si="3"/>
        <v>16641.6</v>
      </c>
      <c r="J11" s="32">
        <v>0</v>
      </c>
      <c r="K11" s="32">
        <v>0</v>
      </c>
      <c r="L11" s="32">
        <f t="shared" si="4"/>
        <v>24962.4</v>
      </c>
      <c r="M11" s="40">
        <f t="shared" si="5"/>
        <v>24962.4</v>
      </c>
      <c r="N11" s="40">
        <v>0</v>
      </c>
      <c r="O11" s="40">
        <v>0</v>
      </c>
      <c r="P11" s="40">
        <v>0</v>
      </c>
      <c r="Q11" s="40">
        <f t="shared" si="6"/>
        <v>0</v>
      </c>
      <c r="R11" s="40">
        <f t="shared" si="7"/>
        <v>0</v>
      </c>
      <c r="S11" s="40">
        <f t="shared" si="8"/>
        <v>0</v>
      </c>
      <c r="T11" s="40">
        <f t="shared" si="9"/>
        <v>24962.4</v>
      </c>
      <c r="U11" s="40">
        <f t="shared" si="10"/>
        <v>24962.4</v>
      </c>
      <c r="V11" s="75"/>
      <c r="W11" s="20" t="s">
        <v>69</v>
      </c>
    </row>
    <row r="12" s="3" customFormat="true" ht="38" customHeight="true" spans="1:23">
      <c r="A12" s="18">
        <v>7</v>
      </c>
      <c r="B12" s="18" t="s">
        <v>60</v>
      </c>
      <c r="C12" s="20" t="s">
        <v>70</v>
      </c>
      <c r="D12" s="20">
        <v>1</v>
      </c>
      <c r="E12" s="20">
        <v>117.86</v>
      </c>
      <c r="F12" s="32">
        <f t="shared" si="1"/>
        <v>1178600</v>
      </c>
      <c r="G12" s="32">
        <f t="shared" si="2"/>
        <v>70716</v>
      </c>
      <c r="H12" s="65" t="s">
        <v>68</v>
      </c>
      <c r="I12" s="32">
        <f t="shared" si="3"/>
        <v>28286.4</v>
      </c>
      <c r="J12" s="32">
        <v>0</v>
      </c>
      <c r="K12" s="32">
        <v>0</v>
      </c>
      <c r="L12" s="32">
        <f t="shared" si="4"/>
        <v>42429.6</v>
      </c>
      <c r="M12" s="40">
        <f t="shared" si="5"/>
        <v>42429.6</v>
      </c>
      <c r="N12" s="40">
        <v>0</v>
      </c>
      <c r="O12" s="40">
        <v>0</v>
      </c>
      <c r="P12" s="40">
        <v>0</v>
      </c>
      <c r="Q12" s="40">
        <f t="shared" si="6"/>
        <v>0</v>
      </c>
      <c r="R12" s="40">
        <f t="shared" si="7"/>
        <v>0</v>
      </c>
      <c r="S12" s="40">
        <f t="shared" si="8"/>
        <v>0</v>
      </c>
      <c r="T12" s="40">
        <f t="shared" si="9"/>
        <v>42429.6</v>
      </c>
      <c r="U12" s="40">
        <f t="shared" si="10"/>
        <v>42429.6</v>
      </c>
      <c r="V12" s="75"/>
      <c r="W12" s="20" t="s">
        <v>71</v>
      </c>
    </row>
    <row r="13" s="3" customFormat="true" ht="38" customHeight="true" spans="1:23">
      <c r="A13" s="18">
        <v>8</v>
      </c>
      <c r="B13" s="18" t="s">
        <v>60</v>
      </c>
      <c r="C13" s="20" t="s">
        <v>72</v>
      </c>
      <c r="D13" s="20">
        <v>1</v>
      </c>
      <c r="E13" s="20">
        <v>73.11</v>
      </c>
      <c r="F13" s="32">
        <f t="shared" si="1"/>
        <v>731100</v>
      </c>
      <c r="G13" s="32">
        <f t="shared" si="2"/>
        <v>43866</v>
      </c>
      <c r="H13" s="65" t="s">
        <v>73</v>
      </c>
      <c r="I13" s="32">
        <f t="shared" si="3"/>
        <v>17546.4</v>
      </c>
      <c r="J13" s="32">
        <v>0</v>
      </c>
      <c r="K13" s="32">
        <v>0</v>
      </c>
      <c r="L13" s="32">
        <f t="shared" si="4"/>
        <v>26319.6</v>
      </c>
      <c r="M13" s="40">
        <f t="shared" si="5"/>
        <v>26319.6</v>
      </c>
      <c r="N13" s="40">
        <v>0</v>
      </c>
      <c r="O13" s="40">
        <v>0</v>
      </c>
      <c r="P13" s="40">
        <v>0</v>
      </c>
      <c r="Q13" s="40">
        <f t="shared" si="6"/>
        <v>0</v>
      </c>
      <c r="R13" s="40">
        <f t="shared" si="7"/>
        <v>0</v>
      </c>
      <c r="S13" s="40">
        <f t="shared" si="8"/>
        <v>0</v>
      </c>
      <c r="T13" s="40">
        <f t="shared" si="9"/>
        <v>26319.6</v>
      </c>
      <c r="U13" s="40">
        <f t="shared" si="10"/>
        <v>26319.6</v>
      </c>
      <c r="V13" s="75"/>
      <c r="W13" s="20" t="s">
        <v>50</v>
      </c>
    </row>
    <row r="14" s="4" customFormat="true" ht="38" customHeight="true" spans="1:23">
      <c r="A14" s="59" t="s">
        <v>26</v>
      </c>
      <c r="B14" s="60"/>
      <c r="C14" s="61"/>
      <c r="D14" s="62">
        <f t="shared" ref="D14:I14" si="11">SUM(D6:D13)</f>
        <v>8</v>
      </c>
      <c r="E14" s="62">
        <f t="shared" si="11"/>
        <v>898.74</v>
      </c>
      <c r="F14" s="66">
        <f t="shared" si="11"/>
        <v>8987400</v>
      </c>
      <c r="G14" s="66">
        <f t="shared" si="11"/>
        <v>539244</v>
      </c>
      <c r="H14" s="66">
        <f t="shared" si="11"/>
        <v>0</v>
      </c>
      <c r="I14" s="66">
        <f t="shared" si="11"/>
        <v>215697.6</v>
      </c>
      <c r="J14" s="66">
        <f t="shared" ref="I14:W14" si="12">SUM(J6:J13)</f>
        <v>0</v>
      </c>
      <c r="K14" s="66">
        <f t="shared" si="12"/>
        <v>0</v>
      </c>
      <c r="L14" s="66">
        <f t="shared" si="12"/>
        <v>323546.4</v>
      </c>
      <c r="M14" s="66">
        <f t="shared" si="12"/>
        <v>323546.4</v>
      </c>
      <c r="N14" s="66">
        <f t="shared" si="12"/>
        <v>0</v>
      </c>
      <c r="O14" s="66">
        <f t="shared" si="12"/>
        <v>0</v>
      </c>
      <c r="P14" s="66">
        <f t="shared" si="12"/>
        <v>0</v>
      </c>
      <c r="Q14" s="66">
        <f t="shared" si="12"/>
        <v>0</v>
      </c>
      <c r="R14" s="66">
        <f t="shared" si="12"/>
        <v>0</v>
      </c>
      <c r="S14" s="66">
        <f t="shared" si="12"/>
        <v>0</v>
      </c>
      <c r="T14" s="66">
        <f t="shared" si="12"/>
        <v>323546.4</v>
      </c>
      <c r="U14" s="66">
        <f t="shared" si="12"/>
        <v>323546.4</v>
      </c>
      <c r="V14" s="66"/>
      <c r="W14" s="66">
        <f t="shared" si="12"/>
        <v>0</v>
      </c>
    </row>
    <row r="15" spans="4:23">
      <c r="D15" s="7">
        <f>D14-附件1.汇总表!D9</f>
        <v>0</v>
      </c>
      <c r="E15" s="7"/>
      <c r="F15" s="7">
        <f>F14-附件1.汇总表!E9</f>
        <v>0</v>
      </c>
      <c r="G15" s="7">
        <f>G14-附件1.汇总表!F9</f>
        <v>0</v>
      </c>
      <c r="H15" s="7"/>
      <c r="I15" s="7">
        <f>I14-附件1.汇总表!G9</f>
        <v>0</v>
      </c>
      <c r="J15" s="7">
        <f>J14-附件1.汇总表!H9</f>
        <v>0</v>
      </c>
      <c r="K15" s="7">
        <f>K14-附件1.汇总表!I9</f>
        <v>0</v>
      </c>
      <c r="L15" s="7">
        <f>L14-附件1.汇总表!J9</f>
        <v>0</v>
      </c>
      <c r="M15" s="7">
        <f>M14-附件1.汇总表!K9</f>
        <v>0</v>
      </c>
      <c r="N15" s="7">
        <f>N14-附件1.汇总表!L9</f>
        <v>0</v>
      </c>
      <c r="O15" s="7">
        <f>O14-附件1.汇总表!M9</f>
        <v>0</v>
      </c>
      <c r="P15" s="7">
        <f>P14-附件1.汇总表!N9</f>
        <v>0</v>
      </c>
      <c r="Q15" s="7">
        <f>Q14-附件1.汇总表!O9</f>
        <v>0</v>
      </c>
      <c r="R15" s="7">
        <f>R14-附件1.汇总表!P9</f>
        <v>0</v>
      </c>
      <c r="S15" s="7">
        <f>S14-附件1.汇总表!Q9</f>
        <v>0</v>
      </c>
      <c r="T15" s="7">
        <f>T14-附件1.汇总表!R9</f>
        <v>0</v>
      </c>
      <c r="U15" s="7">
        <f>U14-附件1.汇总表!S9</f>
        <v>0</v>
      </c>
      <c r="V15" s="7">
        <f>V14-附件1.汇总表!T9</f>
        <v>0</v>
      </c>
      <c r="W15" s="7">
        <f>W14-附件1.汇总表!V9</f>
        <v>0</v>
      </c>
    </row>
    <row r="16" spans="5:13">
      <c r="E16" s="7"/>
      <c r="F16" s="7"/>
      <c r="G16" s="7"/>
      <c r="I16" s="7"/>
      <c r="K16" s="7"/>
      <c r="L16" s="7"/>
      <c r="M16" s="7"/>
    </row>
    <row r="17" spans="13:13">
      <c r="M17" s="7"/>
    </row>
  </sheetData>
  <autoFilter ref="A5:W15">
    <extLst/>
  </autoFilter>
  <mergeCells count="19">
    <mergeCell ref="A1:B1"/>
    <mergeCell ref="A2:W2"/>
    <mergeCell ref="A3:E3"/>
    <mergeCell ref="H3:P3"/>
    <mergeCell ref="J4:M4"/>
    <mergeCell ref="N4:Q4"/>
    <mergeCell ref="R4:U4"/>
    <mergeCell ref="A14:C1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V4:V5"/>
    <mergeCell ref="W4:W5"/>
  </mergeCells>
  <pageMargins left="0.275" right="0.118055555555556" top="0.747916666666667" bottom="0.472222222222222" header="0.275" footer="0.118055555555556"/>
  <pageSetup paperSize="9" scale="65" fitToHeight="0" orientation="landscape" horizontalDpi="6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K20"/>
  <sheetViews>
    <sheetView view="pageBreakPreview" zoomScaleNormal="60" zoomScaleSheetLayoutView="100" topLeftCell="A5" workbookViewId="0">
      <selection activeCell="C1" sqref="C$1:C$1048576"/>
    </sheetView>
  </sheetViews>
  <sheetFormatPr defaultColWidth="8.66666666666667" defaultRowHeight="13.5"/>
  <cols>
    <col min="1" max="1" width="3.08333333333333" style="1" customWidth="true"/>
    <col min="2" max="2" width="7.20833333333333" style="1" customWidth="true"/>
    <col min="3" max="3" width="11.475" style="1" customWidth="true"/>
    <col min="4" max="4" width="5.375" style="7" customWidth="true"/>
    <col min="5" max="5" width="8.19166666666667" style="7" customWidth="true"/>
    <col min="6" max="6" width="14.0666666666667" style="8" customWidth="true"/>
    <col min="7" max="7" width="12.4333333333333" style="8" customWidth="true"/>
    <col min="8" max="8" width="16.4083333333333" style="9" customWidth="true"/>
    <col min="9" max="9" width="10.7166666666667" style="8" customWidth="true"/>
    <col min="10" max="10" width="12.1666666666667" style="8" customWidth="true"/>
    <col min="11" max="11" width="10.3333333333333" style="8" customWidth="true"/>
    <col min="12" max="12" width="12.1666666666667" style="8" customWidth="true"/>
    <col min="13" max="13" width="11.775" style="8" customWidth="true"/>
    <col min="14" max="17" width="8.725" style="10" customWidth="true"/>
    <col min="18" max="20" width="11.3333333333333" style="10" customWidth="true"/>
    <col min="21" max="21" width="13.75" style="10" customWidth="true"/>
    <col min="22" max="22" width="11.1916666666667" style="1" customWidth="true"/>
    <col min="23" max="23" width="12.05" style="1" customWidth="true"/>
    <col min="24" max="16384" width="8.66666666666667" style="1"/>
  </cols>
  <sheetData>
    <row r="1" s="1" customFormat="true" ht="38" customHeight="true" spans="1:21">
      <c r="A1" s="11" t="s">
        <v>74</v>
      </c>
      <c r="B1" s="12"/>
      <c r="D1" s="7"/>
      <c r="E1" s="7"/>
      <c r="F1" s="8"/>
      <c r="G1" s="8"/>
      <c r="H1" s="9"/>
      <c r="I1" s="8"/>
      <c r="J1" s="8"/>
      <c r="K1" s="8"/>
      <c r="L1" s="8"/>
      <c r="M1" s="8"/>
      <c r="N1" s="37"/>
      <c r="O1" s="37"/>
      <c r="P1" s="37"/>
      <c r="Q1" s="37"/>
      <c r="R1" s="37"/>
      <c r="S1" s="37"/>
      <c r="T1" s="42"/>
      <c r="U1" s="10"/>
    </row>
    <row r="2" s="2" customFormat="true" ht="34" customHeight="true" spans="1:23">
      <c r="A2" s="13" t="s">
        <v>75</v>
      </c>
      <c r="B2" s="13"/>
      <c r="C2" s="13"/>
      <c r="D2" s="13"/>
      <c r="E2" s="13"/>
      <c r="F2" s="25"/>
      <c r="G2" s="25"/>
      <c r="H2" s="26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13"/>
      <c r="W2" s="13"/>
    </row>
    <row r="3" s="3" customFormat="true" ht="39" customHeight="true" spans="1:23">
      <c r="A3" s="14" t="s">
        <v>2</v>
      </c>
      <c r="B3" s="15"/>
      <c r="C3" s="15"/>
      <c r="D3" s="16"/>
      <c r="E3" s="16"/>
      <c r="F3" s="27"/>
      <c r="G3" s="28"/>
      <c r="H3" s="29"/>
      <c r="I3" s="36" t="s">
        <v>3</v>
      </c>
      <c r="J3" s="36"/>
      <c r="K3" s="36"/>
      <c r="L3" s="36"/>
      <c r="M3" s="36"/>
      <c r="N3" s="36"/>
      <c r="O3" s="36"/>
      <c r="P3" s="36"/>
      <c r="Q3" s="43"/>
      <c r="R3" s="43"/>
      <c r="S3" s="43"/>
      <c r="T3" s="43"/>
      <c r="U3" s="28"/>
      <c r="V3" s="45" t="s">
        <v>4</v>
      </c>
      <c r="W3" s="45"/>
    </row>
    <row r="4" s="4" customFormat="true" ht="36" customHeight="true" spans="1:23">
      <c r="A4" s="17" t="s">
        <v>5</v>
      </c>
      <c r="B4" s="17" t="s">
        <v>30</v>
      </c>
      <c r="C4" s="17" t="s">
        <v>31</v>
      </c>
      <c r="D4" s="17" t="s">
        <v>32</v>
      </c>
      <c r="E4" s="17" t="s">
        <v>33</v>
      </c>
      <c r="F4" s="30" t="s">
        <v>9</v>
      </c>
      <c r="G4" s="30" t="s">
        <v>10</v>
      </c>
      <c r="H4" s="31" t="s">
        <v>34</v>
      </c>
      <c r="I4" s="30" t="s">
        <v>35</v>
      </c>
      <c r="J4" s="30" t="s">
        <v>12</v>
      </c>
      <c r="K4" s="30"/>
      <c r="L4" s="30"/>
      <c r="M4" s="30"/>
      <c r="N4" s="38" t="s">
        <v>13</v>
      </c>
      <c r="O4" s="39"/>
      <c r="P4" s="39"/>
      <c r="Q4" s="44"/>
      <c r="R4" s="30" t="s">
        <v>14</v>
      </c>
      <c r="S4" s="30"/>
      <c r="T4" s="30"/>
      <c r="U4" s="30"/>
      <c r="V4" s="46" t="s">
        <v>36</v>
      </c>
      <c r="W4" s="47" t="s">
        <v>37</v>
      </c>
    </row>
    <row r="5" s="4" customFormat="true" ht="36" customHeight="true" spans="1:23">
      <c r="A5" s="17"/>
      <c r="B5" s="17"/>
      <c r="C5" s="17"/>
      <c r="D5" s="17"/>
      <c r="E5" s="17"/>
      <c r="F5" s="30"/>
      <c r="G5" s="30"/>
      <c r="H5" s="31"/>
      <c r="I5" s="30"/>
      <c r="J5" s="30" t="s">
        <v>57</v>
      </c>
      <c r="K5" s="30" t="s">
        <v>58</v>
      </c>
      <c r="L5" s="30" t="s">
        <v>59</v>
      </c>
      <c r="M5" s="30" t="s">
        <v>41</v>
      </c>
      <c r="N5" s="30" t="s">
        <v>15</v>
      </c>
      <c r="O5" s="30" t="s">
        <v>16</v>
      </c>
      <c r="P5" s="30" t="s">
        <v>17</v>
      </c>
      <c r="Q5" s="30" t="s">
        <v>19</v>
      </c>
      <c r="R5" s="30" t="s">
        <v>15</v>
      </c>
      <c r="S5" s="30" t="s">
        <v>16</v>
      </c>
      <c r="T5" s="30" t="s">
        <v>17</v>
      </c>
      <c r="U5" s="30" t="s">
        <v>41</v>
      </c>
      <c r="V5" s="46"/>
      <c r="W5" s="47"/>
    </row>
    <row r="6" s="5" customFormat="true" ht="36" customHeight="true" spans="1:37">
      <c r="A6" s="18">
        <v>1</v>
      </c>
      <c r="B6" s="19" t="s">
        <v>76</v>
      </c>
      <c r="C6" s="20" t="s">
        <v>77</v>
      </c>
      <c r="D6" s="20">
        <v>1</v>
      </c>
      <c r="E6" s="20">
        <v>40</v>
      </c>
      <c r="F6" s="32">
        <f>E6*7000</f>
        <v>280000</v>
      </c>
      <c r="G6" s="32">
        <f>F6*0.09</f>
        <v>25200</v>
      </c>
      <c r="H6" s="33" t="s">
        <v>78</v>
      </c>
      <c r="I6" s="32">
        <f>G6*0.4</f>
        <v>10080</v>
      </c>
      <c r="J6" s="32">
        <v>0</v>
      </c>
      <c r="K6" s="32">
        <v>0</v>
      </c>
      <c r="L6" s="32">
        <f>G6*0.6</f>
        <v>15120</v>
      </c>
      <c r="M6" s="40">
        <f>J6+K6+L6</f>
        <v>15120</v>
      </c>
      <c r="N6" s="40">
        <v>0</v>
      </c>
      <c r="O6" s="40">
        <v>0</v>
      </c>
      <c r="P6" s="40">
        <v>0</v>
      </c>
      <c r="Q6" s="40">
        <f>N6+O6+P6</f>
        <v>0</v>
      </c>
      <c r="R6" s="40">
        <f>J6-N6</f>
        <v>0</v>
      </c>
      <c r="S6" s="40">
        <f>K6-O6</f>
        <v>0</v>
      </c>
      <c r="T6" s="40">
        <f>L6-P6</f>
        <v>15120</v>
      </c>
      <c r="U6" s="40">
        <f>SUM(R6:T6)</f>
        <v>15120</v>
      </c>
      <c r="V6" s="48"/>
      <c r="W6" s="49" t="s">
        <v>79</v>
      </c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</row>
    <row r="7" s="5" customFormat="true" ht="36" customHeight="true" spans="1:37">
      <c r="A7" s="18">
        <v>2</v>
      </c>
      <c r="B7" s="19" t="s">
        <v>76</v>
      </c>
      <c r="C7" s="20" t="s">
        <v>77</v>
      </c>
      <c r="D7" s="20">
        <v>1</v>
      </c>
      <c r="E7" s="20">
        <v>73</v>
      </c>
      <c r="F7" s="32">
        <f t="shared" ref="F7:F16" si="0">E7*7000</f>
        <v>511000</v>
      </c>
      <c r="G7" s="32">
        <f t="shared" ref="G7:G16" si="1">F7*0.09</f>
        <v>45990</v>
      </c>
      <c r="H7" s="33" t="s">
        <v>78</v>
      </c>
      <c r="I7" s="32">
        <f t="shared" ref="I7:I16" si="2">G7*0.4</f>
        <v>18396</v>
      </c>
      <c r="J7" s="32">
        <v>0</v>
      </c>
      <c r="K7" s="32">
        <v>0</v>
      </c>
      <c r="L7" s="32">
        <f t="shared" ref="L7:L16" si="3">G7*0.6</f>
        <v>27594</v>
      </c>
      <c r="M7" s="40">
        <f>J7+K7+L7</f>
        <v>27594</v>
      </c>
      <c r="N7" s="40">
        <v>0</v>
      </c>
      <c r="O7" s="40">
        <v>0</v>
      </c>
      <c r="P7" s="40">
        <v>0</v>
      </c>
      <c r="Q7" s="40">
        <f>N7+O7+P7</f>
        <v>0</v>
      </c>
      <c r="R7" s="40">
        <f>J7-N7</f>
        <v>0</v>
      </c>
      <c r="S7" s="40">
        <f>K7-O7</f>
        <v>0</v>
      </c>
      <c r="T7" s="40">
        <f>L7-P7</f>
        <v>27594</v>
      </c>
      <c r="U7" s="40">
        <f>SUM(R7:T7)</f>
        <v>27594</v>
      </c>
      <c r="V7" s="48"/>
      <c r="W7" s="49" t="s">
        <v>80</v>
      </c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</row>
    <row r="8" s="5" customFormat="true" ht="36" customHeight="true" spans="1:37">
      <c r="A8" s="18">
        <v>3</v>
      </c>
      <c r="B8" s="19" t="s">
        <v>76</v>
      </c>
      <c r="C8" s="20" t="s">
        <v>77</v>
      </c>
      <c r="D8" s="20">
        <v>1</v>
      </c>
      <c r="E8" s="20">
        <v>180</v>
      </c>
      <c r="F8" s="32">
        <f t="shared" si="0"/>
        <v>1260000</v>
      </c>
      <c r="G8" s="32">
        <f t="shared" si="1"/>
        <v>113400</v>
      </c>
      <c r="H8" s="33" t="s">
        <v>78</v>
      </c>
      <c r="I8" s="32">
        <f t="shared" si="2"/>
        <v>45360</v>
      </c>
      <c r="J8" s="32">
        <v>0</v>
      </c>
      <c r="K8" s="32">
        <v>0</v>
      </c>
      <c r="L8" s="32">
        <f t="shared" si="3"/>
        <v>68040</v>
      </c>
      <c r="M8" s="40">
        <f>J8+K8+L8</f>
        <v>68040</v>
      </c>
      <c r="N8" s="40">
        <v>0</v>
      </c>
      <c r="O8" s="40">
        <v>0</v>
      </c>
      <c r="P8" s="40">
        <v>0</v>
      </c>
      <c r="Q8" s="40">
        <f>N8+O8+P8</f>
        <v>0</v>
      </c>
      <c r="R8" s="40">
        <f>J8-N8</f>
        <v>0</v>
      </c>
      <c r="S8" s="40">
        <f>K8-O8</f>
        <v>0</v>
      </c>
      <c r="T8" s="40">
        <f>L8-P8</f>
        <v>68040</v>
      </c>
      <c r="U8" s="40">
        <f>SUM(R8:T8)</f>
        <v>68040</v>
      </c>
      <c r="V8" s="48"/>
      <c r="W8" s="49" t="s">
        <v>81</v>
      </c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</row>
    <row r="9" s="5" customFormat="true" ht="36" customHeight="true" spans="1:37">
      <c r="A9" s="18">
        <v>4</v>
      </c>
      <c r="B9" s="19" t="s">
        <v>76</v>
      </c>
      <c r="C9" s="20" t="s">
        <v>77</v>
      </c>
      <c r="D9" s="20">
        <v>1</v>
      </c>
      <c r="E9" s="20">
        <v>72</v>
      </c>
      <c r="F9" s="32">
        <f t="shared" si="0"/>
        <v>504000</v>
      </c>
      <c r="G9" s="32">
        <f t="shared" si="1"/>
        <v>45360</v>
      </c>
      <c r="H9" s="33" t="s">
        <v>78</v>
      </c>
      <c r="I9" s="32">
        <f t="shared" si="2"/>
        <v>18144</v>
      </c>
      <c r="J9" s="32">
        <v>0</v>
      </c>
      <c r="K9" s="32">
        <v>0</v>
      </c>
      <c r="L9" s="32">
        <f t="shared" si="3"/>
        <v>27216</v>
      </c>
      <c r="M9" s="40">
        <f t="shared" ref="M9:M35" si="4">J9+K9+L9</f>
        <v>27216</v>
      </c>
      <c r="N9" s="40">
        <v>0</v>
      </c>
      <c r="O9" s="40">
        <v>0</v>
      </c>
      <c r="P9" s="40">
        <v>0</v>
      </c>
      <c r="Q9" s="40">
        <f t="shared" ref="Q9:Q35" si="5">N9+O9+P9</f>
        <v>0</v>
      </c>
      <c r="R9" s="40">
        <f t="shared" ref="R9:R35" si="6">J9-N9</f>
        <v>0</v>
      </c>
      <c r="S9" s="40">
        <f t="shared" ref="S9:S35" si="7">K9-O9</f>
        <v>0</v>
      </c>
      <c r="T9" s="40">
        <f t="shared" ref="T9:T35" si="8">L9-P9</f>
        <v>27216</v>
      </c>
      <c r="U9" s="40">
        <f t="shared" ref="U9:U37" si="9">SUM(R9:T9)</f>
        <v>27216</v>
      </c>
      <c r="V9" s="48"/>
      <c r="W9" s="49" t="s">
        <v>82</v>
      </c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</row>
    <row r="10" s="5" customFormat="true" ht="36" customHeight="true" spans="1:37">
      <c r="A10" s="18">
        <v>5</v>
      </c>
      <c r="B10" s="19" t="s">
        <v>76</v>
      </c>
      <c r="C10" s="20" t="s">
        <v>77</v>
      </c>
      <c r="D10" s="20">
        <v>1</v>
      </c>
      <c r="E10" s="20">
        <v>100</v>
      </c>
      <c r="F10" s="32">
        <f t="shared" si="0"/>
        <v>700000</v>
      </c>
      <c r="G10" s="32">
        <f t="shared" si="1"/>
        <v>63000</v>
      </c>
      <c r="H10" s="33" t="s">
        <v>83</v>
      </c>
      <c r="I10" s="32">
        <f t="shared" si="2"/>
        <v>25200</v>
      </c>
      <c r="J10" s="32">
        <v>0</v>
      </c>
      <c r="K10" s="32">
        <v>0</v>
      </c>
      <c r="L10" s="32">
        <f t="shared" si="3"/>
        <v>37800</v>
      </c>
      <c r="M10" s="40">
        <f t="shared" si="4"/>
        <v>37800</v>
      </c>
      <c r="N10" s="40">
        <v>0</v>
      </c>
      <c r="O10" s="40">
        <v>0</v>
      </c>
      <c r="P10" s="40">
        <v>0</v>
      </c>
      <c r="Q10" s="40">
        <f t="shared" si="5"/>
        <v>0</v>
      </c>
      <c r="R10" s="40">
        <f t="shared" si="6"/>
        <v>0</v>
      </c>
      <c r="S10" s="40">
        <f t="shared" si="7"/>
        <v>0</v>
      </c>
      <c r="T10" s="40">
        <f t="shared" si="8"/>
        <v>37800</v>
      </c>
      <c r="U10" s="40">
        <f t="shared" si="9"/>
        <v>37800</v>
      </c>
      <c r="V10" s="48"/>
      <c r="W10" s="49" t="s">
        <v>84</v>
      </c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</row>
    <row r="11" s="5" customFormat="true" ht="36" customHeight="true" spans="1:37">
      <c r="A11" s="18">
        <v>6</v>
      </c>
      <c r="B11" s="19" t="s">
        <v>76</v>
      </c>
      <c r="C11" s="20" t="s">
        <v>85</v>
      </c>
      <c r="D11" s="20">
        <v>1</v>
      </c>
      <c r="E11" s="20">
        <v>247.95</v>
      </c>
      <c r="F11" s="32">
        <f t="shared" si="0"/>
        <v>1735650</v>
      </c>
      <c r="G11" s="32">
        <f t="shared" si="1"/>
        <v>156208.5</v>
      </c>
      <c r="H11" s="33" t="s">
        <v>86</v>
      </c>
      <c r="I11" s="32">
        <f t="shared" si="2"/>
        <v>62483.4</v>
      </c>
      <c r="J11" s="32">
        <v>0</v>
      </c>
      <c r="K11" s="32">
        <v>0</v>
      </c>
      <c r="L11" s="32">
        <f t="shared" si="3"/>
        <v>93725.1</v>
      </c>
      <c r="M11" s="40">
        <f t="shared" si="4"/>
        <v>93725.1</v>
      </c>
      <c r="N11" s="40">
        <v>0</v>
      </c>
      <c r="O11" s="40">
        <v>0</v>
      </c>
      <c r="P11" s="40">
        <v>0</v>
      </c>
      <c r="Q11" s="40">
        <f t="shared" si="5"/>
        <v>0</v>
      </c>
      <c r="R11" s="40">
        <f t="shared" si="6"/>
        <v>0</v>
      </c>
      <c r="S11" s="40">
        <f t="shared" si="7"/>
        <v>0</v>
      </c>
      <c r="T11" s="40">
        <f t="shared" si="8"/>
        <v>93725.1</v>
      </c>
      <c r="U11" s="40">
        <f t="shared" si="9"/>
        <v>93725.1</v>
      </c>
      <c r="V11" s="48"/>
      <c r="W11" s="49" t="s">
        <v>87</v>
      </c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</row>
    <row r="12" s="5" customFormat="true" ht="36" customHeight="true" spans="1:37">
      <c r="A12" s="18">
        <v>7</v>
      </c>
      <c r="B12" s="19" t="s">
        <v>76</v>
      </c>
      <c r="C12" s="20" t="s">
        <v>88</v>
      </c>
      <c r="D12" s="20">
        <v>1</v>
      </c>
      <c r="E12" s="20">
        <v>31.4</v>
      </c>
      <c r="F12" s="32">
        <f t="shared" si="0"/>
        <v>219800</v>
      </c>
      <c r="G12" s="32">
        <f t="shared" si="1"/>
        <v>19782</v>
      </c>
      <c r="H12" s="33" t="s">
        <v>68</v>
      </c>
      <c r="I12" s="32">
        <f t="shared" si="2"/>
        <v>7912.8</v>
      </c>
      <c r="J12" s="32">
        <v>0</v>
      </c>
      <c r="K12" s="32">
        <v>0</v>
      </c>
      <c r="L12" s="32">
        <f t="shared" si="3"/>
        <v>11869.2</v>
      </c>
      <c r="M12" s="40">
        <f t="shared" si="4"/>
        <v>11869.2</v>
      </c>
      <c r="N12" s="40">
        <v>0</v>
      </c>
      <c r="O12" s="40">
        <v>0</v>
      </c>
      <c r="P12" s="40">
        <v>0</v>
      </c>
      <c r="Q12" s="40">
        <f t="shared" si="5"/>
        <v>0</v>
      </c>
      <c r="R12" s="40">
        <f t="shared" si="6"/>
        <v>0</v>
      </c>
      <c r="S12" s="40">
        <f t="shared" si="7"/>
        <v>0</v>
      </c>
      <c r="T12" s="40">
        <f t="shared" si="8"/>
        <v>11869.2</v>
      </c>
      <c r="U12" s="40">
        <f t="shared" si="9"/>
        <v>11869.2</v>
      </c>
      <c r="V12" s="48"/>
      <c r="W12" s="49" t="s">
        <v>89</v>
      </c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</row>
    <row r="13" s="5" customFormat="true" ht="36" customHeight="true" spans="1:37">
      <c r="A13" s="18">
        <v>8</v>
      </c>
      <c r="B13" s="19" t="s">
        <v>76</v>
      </c>
      <c r="C13" s="20" t="s">
        <v>90</v>
      </c>
      <c r="D13" s="20">
        <v>1</v>
      </c>
      <c r="E13" s="20">
        <v>21.93</v>
      </c>
      <c r="F13" s="32">
        <f t="shared" si="0"/>
        <v>153510</v>
      </c>
      <c r="G13" s="32">
        <f t="shared" si="1"/>
        <v>13815.9</v>
      </c>
      <c r="H13" s="33" t="s">
        <v>91</v>
      </c>
      <c r="I13" s="32">
        <f t="shared" si="2"/>
        <v>5526.36</v>
      </c>
      <c r="J13" s="32">
        <v>0</v>
      </c>
      <c r="K13" s="32">
        <v>0</v>
      </c>
      <c r="L13" s="32">
        <f t="shared" si="3"/>
        <v>8289.54</v>
      </c>
      <c r="M13" s="40">
        <f t="shared" si="4"/>
        <v>8289.54</v>
      </c>
      <c r="N13" s="40">
        <v>0</v>
      </c>
      <c r="O13" s="40">
        <v>0</v>
      </c>
      <c r="P13" s="40">
        <v>0</v>
      </c>
      <c r="Q13" s="40">
        <f t="shared" si="5"/>
        <v>0</v>
      </c>
      <c r="R13" s="40">
        <f t="shared" si="6"/>
        <v>0</v>
      </c>
      <c r="S13" s="40">
        <f t="shared" si="7"/>
        <v>0</v>
      </c>
      <c r="T13" s="40">
        <f t="shared" si="8"/>
        <v>8289.54</v>
      </c>
      <c r="U13" s="40">
        <f t="shared" si="9"/>
        <v>8289.54</v>
      </c>
      <c r="V13" s="48"/>
      <c r="W13" s="49" t="s">
        <v>92</v>
      </c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</row>
    <row r="14" s="5" customFormat="true" ht="36" customHeight="true" spans="1:37">
      <c r="A14" s="18">
        <v>9</v>
      </c>
      <c r="B14" s="19" t="s">
        <v>76</v>
      </c>
      <c r="C14" s="20" t="s">
        <v>93</v>
      </c>
      <c r="D14" s="20">
        <v>1</v>
      </c>
      <c r="E14" s="20">
        <v>72.78</v>
      </c>
      <c r="F14" s="32">
        <f t="shared" si="0"/>
        <v>509460</v>
      </c>
      <c r="G14" s="32">
        <f t="shared" si="1"/>
        <v>45851.4</v>
      </c>
      <c r="H14" s="33" t="s">
        <v>94</v>
      </c>
      <c r="I14" s="32">
        <f t="shared" si="2"/>
        <v>18340.56</v>
      </c>
      <c r="J14" s="32">
        <v>0</v>
      </c>
      <c r="K14" s="32">
        <v>0</v>
      </c>
      <c r="L14" s="32">
        <f t="shared" si="3"/>
        <v>27510.84</v>
      </c>
      <c r="M14" s="40">
        <f t="shared" si="4"/>
        <v>27510.84</v>
      </c>
      <c r="N14" s="40">
        <v>0</v>
      </c>
      <c r="O14" s="40">
        <v>0</v>
      </c>
      <c r="P14" s="40">
        <v>0</v>
      </c>
      <c r="Q14" s="40">
        <f t="shared" si="5"/>
        <v>0</v>
      </c>
      <c r="R14" s="40">
        <f t="shared" si="6"/>
        <v>0</v>
      </c>
      <c r="S14" s="40">
        <f t="shared" si="7"/>
        <v>0</v>
      </c>
      <c r="T14" s="40">
        <f t="shared" si="8"/>
        <v>27510.84</v>
      </c>
      <c r="U14" s="40">
        <f t="shared" si="9"/>
        <v>27510.84</v>
      </c>
      <c r="V14" s="48"/>
      <c r="W14" s="49" t="s">
        <v>95</v>
      </c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</row>
    <row r="15" s="5" customFormat="true" ht="36" customHeight="true" spans="1:37">
      <c r="A15" s="18">
        <v>10</v>
      </c>
      <c r="B15" s="19" t="s">
        <v>76</v>
      </c>
      <c r="C15" s="20" t="s">
        <v>96</v>
      </c>
      <c r="D15" s="20">
        <v>1</v>
      </c>
      <c r="E15" s="20">
        <v>41.89</v>
      </c>
      <c r="F15" s="32">
        <f t="shared" si="0"/>
        <v>293230</v>
      </c>
      <c r="G15" s="32">
        <f t="shared" si="1"/>
        <v>26390.7</v>
      </c>
      <c r="H15" s="33" t="s">
        <v>97</v>
      </c>
      <c r="I15" s="32">
        <f t="shared" si="2"/>
        <v>10556.28</v>
      </c>
      <c r="J15" s="32">
        <v>0</v>
      </c>
      <c r="K15" s="32">
        <v>0</v>
      </c>
      <c r="L15" s="32">
        <f t="shared" si="3"/>
        <v>15834.42</v>
      </c>
      <c r="M15" s="40">
        <f t="shared" si="4"/>
        <v>15834.42</v>
      </c>
      <c r="N15" s="40">
        <v>0</v>
      </c>
      <c r="O15" s="40">
        <v>0</v>
      </c>
      <c r="P15" s="40">
        <v>0</v>
      </c>
      <c r="Q15" s="40">
        <f t="shared" si="5"/>
        <v>0</v>
      </c>
      <c r="R15" s="40">
        <f t="shared" si="6"/>
        <v>0</v>
      </c>
      <c r="S15" s="40">
        <f t="shared" si="7"/>
        <v>0</v>
      </c>
      <c r="T15" s="40">
        <f t="shared" si="8"/>
        <v>15834.42</v>
      </c>
      <c r="U15" s="40">
        <f t="shared" si="9"/>
        <v>15834.42</v>
      </c>
      <c r="V15" s="48"/>
      <c r="W15" s="49" t="s">
        <v>98</v>
      </c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</row>
    <row r="16" s="5" customFormat="true" ht="36" customHeight="true" spans="1:37">
      <c r="A16" s="18">
        <v>11</v>
      </c>
      <c r="B16" s="19" t="s">
        <v>76</v>
      </c>
      <c r="C16" s="20" t="s">
        <v>99</v>
      </c>
      <c r="D16" s="20">
        <v>1</v>
      </c>
      <c r="E16" s="20">
        <v>107.05</v>
      </c>
      <c r="F16" s="32">
        <f t="shared" si="0"/>
        <v>749350</v>
      </c>
      <c r="G16" s="32">
        <f t="shared" si="1"/>
        <v>67441.5</v>
      </c>
      <c r="H16" s="33" t="s">
        <v>49</v>
      </c>
      <c r="I16" s="32">
        <f t="shared" si="2"/>
        <v>26976.6</v>
      </c>
      <c r="J16" s="32">
        <v>0</v>
      </c>
      <c r="K16" s="32">
        <v>0</v>
      </c>
      <c r="L16" s="32">
        <f t="shared" si="3"/>
        <v>40464.9</v>
      </c>
      <c r="M16" s="40">
        <f t="shared" si="4"/>
        <v>40464.9</v>
      </c>
      <c r="N16" s="40">
        <v>0</v>
      </c>
      <c r="O16" s="40">
        <v>0</v>
      </c>
      <c r="P16" s="40">
        <v>0</v>
      </c>
      <c r="Q16" s="40">
        <f t="shared" si="5"/>
        <v>0</v>
      </c>
      <c r="R16" s="40">
        <f t="shared" si="6"/>
        <v>0</v>
      </c>
      <c r="S16" s="40">
        <f t="shared" si="7"/>
        <v>0</v>
      </c>
      <c r="T16" s="40">
        <f t="shared" si="8"/>
        <v>40464.9</v>
      </c>
      <c r="U16" s="40">
        <f t="shared" si="9"/>
        <v>40464.9</v>
      </c>
      <c r="V16" s="48"/>
      <c r="W16" s="49" t="s">
        <v>100</v>
      </c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</row>
    <row r="17" s="6" customFormat="true" ht="36" customHeight="true" spans="1:23">
      <c r="A17" s="21" t="s">
        <v>26</v>
      </c>
      <c r="B17" s="22"/>
      <c r="C17" s="23"/>
      <c r="D17" s="24">
        <f>SUM(D6:D16)</f>
        <v>11</v>
      </c>
      <c r="E17" s="24">
        <f>SUM(E6:E16)</f>
        <v>988</v>
      </c>
      <c r="F17" s="34">
        <f>SUM(F6:F16)</f>
        <v>6916000</v>
      </c>
      <c r="G17" s="34">
        <f>SUM(G6:G16)</f>
        <v>622440</v>
      </c>
      <c r="H17" s="35"/>
      <c r="I17" s="34">
        <f t="shared" ref="I17:U17" si="10">SUM(I6:I16)</f>
        <v>248976</v>
      </c>
      <c r="J17" s="34">
        <f t="shared" si="10"/>
        <v>0</v>
      </c>
      <c r="K17" s="34">
        <f t="shared" si="10"/>
        <v>0</v>
      </c>
      <c r="L17" s="34">
        <f t="shared" si="10"/>
        <v>373464</v>
      </c>
      <c r="M17" s="34">
        <f t="shared" si="10"/>
        <v>373464</v>
      </c>
      <c r="N17" s="34">
        <f t="shared" si="10"/>
        <v>0</v>
      </c>
      <c r="O17" s="34">
        <f t="shared" si="10"/>
        <v>0</v>
      </c>
      <c r="P17" s="34">
        <f t="shared" si="10"/>
        <v>0</v>
      </c>
      <c r="Q17" s="34">
        <f t="shared" si="10"/>
        <v>0</v>
      </c>
      <c r="R17" s="34">
        <f t="shared" si="10"/>
        <v>0</v>
      </c>
      <c r="S17" s="34">
        <f t="shared" si="10"/>
        <v>0</v>
      </c>
      <c r="T17" s="34">
        <f t="shared" si="10"/>
        <v>373464</v>
      </c>
      <c r="U17" s="34">
        <f t="shared" si="10"/>
        <v>373464</v>
      </c>
      <c r="V17" s="51"/>
      <c r="W17" s="52"/>
    </row>
    <row r="18" s="1" customFormat="true" spans="4:21">
      <c r="D18" s="7"/>
      <c r="E18" s="7"/>
      <c r="F18" s="8">
        <f>F17-附件1.汇总表!E12</f>
        <v>0</v>
      </c>
      <c r="G18" s="8">
        <f>G17-附件1.汇总表!F12</f>
        <v>0</v>
      </c>
      <c r="H18" s="9"/>
      <c r="I18" s="8">
        <f>I17-附件1.汇总表!G12</f>
        <v>0</v>
      </c>
      <c r="J18" s="8">
        <f>J17-附件1.汇总表!H12</f>
        <v>0</v>
      </c>
      <c r="K18" s="8">
        <f>K17-附件1.汇总表!I12</f>
        <v>0</v>
      </c>
      <c r="L18" s="8">
        <f>L17-附件1.汇总表!J12</f>
        <v>0</v>
      </c>
      <c r="M18" s="8">
        <f>M17-附件1.汇总表!K12</f>
        <v>0</v>
      </c>
      <c r="N18" s="8">
        <f>N17-附件1.汇总表!L12</f>
        <v>0</v>
      </c>
      <c r="O18" s="8">
        <f>O17-附件1.汇总表!M12</f>
        <v>0</v>
      </c>
      <c r="P18" s="8">
        <f>P17-附件1.汇总表!N12</f>
        <v>0</v>
      </c>
      <c r="Q18" s="8">
        <f>Q17-附件1.汇总表!O12</f>
        <v>0</v>
      </c>
      <c r="R18" s="8">
        <f>R17-附件1.汇总表!P12</f>
        <v>0</v>
      </c>
      <c r="S18" s="8">
        <f>S17-附件1.汇总表!Q12</f>
        <v>0</v>
      </c>
      <c r="T18" s="8">
        <f>T17-附件1.汇总表!R12</f>
        <v>0</v>
      </c>
      <c r="U18" s="8">
        <f>SUM(R18:T18)</f>
        <v>0</v>
      </c>
    </row>
    <row r="19" spans="6:13">
      <c r="F19" s="7"/>
      <c r="G19" s="7"/>
      <c r="I19" s="7"/>
      <c r="J19" s="7"/>
      <c r="K19" s="7"/>
      <c r="L19" s="7"/>
      <c r="M19" s="7"/>
    </row>
    <row r="20" s="1" customFormat="true" spans="4:21">
      <c r="D20" s="7"/>
      <c r="E20" s="7"/>
      <c r="F20" s="8"/>
      <c r="G20" s="8"/>
      <c r="H20" s="9"/>
      <c r="I20" s="8"/>
      <c r="J20" s="8"/>
      <c r="K20" s="8"/>
      <c r="L20" s="8"/>
      <c r="M20" s="8"/>
      <c r="N20" s="41"/>
      <c r="O20" s="41"/>
      <c r="P20" s="41"/>
      <c r="Q20" s="10"/>
      <c r="R20" s="10"/>
      <c r="S20" s="10"/>
      <c r="T20" s="10"/>
      <c r="U20" s="10"/>
    </row>
  </sheetData>
  <autoFilter ref="A5:AK18">
    <extLst/>
  </autoFilter>
  <mergeCells count="18">
    <mergeCell ref="A2:W2"/>
    <mergeCell ref="I3:P3"/>
    <mergeCell ref="V3:W3"/>
    <mergeCell ref="J4:M4"/>
    <mergeCell ref="N4:Q4"/>
    <mergeCell ref="R4:U4"/>
    <mergeCell ref="A17:C17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V4:V5"/>
    <mergeCell ref="W4:W5"/>
  </mergeCells>
  <pageMargins left="0.196527777777778" right="0.0784722222222222" top="0.629861111111111" bottom="0.393055555555556" header="0.275" footer="0.156944444444444"/>
  <pageSetup paperSize="9" scale="61" fitToHeight="0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K21"/>
  <sheetViews>
    <sheetView tabSelected="1" view="pageBreakPreview" zoomScaleNormal="70" zoomScaleSheetLayoutView="100" topLeftCell="A7" workbookViewId="0">
      <selection activeCell="C3" sqref="C$1:C$1048576"/>
    </sheetView>
  </sheetViews>
  <sheetFormatPr defaultColWidth="8.66666666666667" defaultRowHeight="13.5"/>
  <cols>
    <col min="1" max="1" width="3.08333333333333" style="1" customWidth="true"/>
    <col min="2" max="2" width="9.68333333333333" style="1" customWidth="true"/>
    <col min="3" max="3" width="11.475" style="1" customWidth="true"/>
    <col min="4" max="4" width="5.375" style="7" customWidth="true"/>
    <col min="5" max="5" width="8.19166666666667" style="7" customWidth="true"/>
    <col min="6" max="6" width="14.0666666666667" style="8" customWidth="true"/>
    <col min="7" max="7" width="12.4333333333333" style="8" customWidth="true"/>
    <col min="8" max="8" width="17.6333333333333" style="9" customWidth="true"/>
    <col min="9" max="9" width="10.7166666666667" style="8" customWidth="true"/>
    <col min="10" max="10" width="10.2416666666667" style="8" customWidth="true"/>
    <col min="11" max="11" width="8.625" style="8" customWidth="true"/>
    <col min="12" max="12" width="12.1666666666667" style="8" customWidth="true"/>
    <col min="13" max="13" width="11.775" style="8" customWidth="true"/>
    <col min="14" max="17" width="8.725" style="10" customWidth="true"/>
    <col min="18" max="20" width="11.3333333333333" style="10" customWidth="true"/>
    <col min="21" max="21" width="13.75" style="10" customWidth="true"/>
    <col min="22" max="22" width="9.85" style="1" hidden="true" customWidth="true"/>
    <col min="23" max="23" width="15.9583333333333" style="1" customWidth="true"/>
    <col min="24" max="24" width="0.675" style="1" customWidth="true"/>
    <col min="25" max="16384" width="8.66666666666667" style="1"/>
  </cols>
  <sheetData>
    <row r="1" s="1" customFormat="true" ht="38" customHeight="true" spans="1:21">
      <c r="A1" s="11" t="s">
        <v>101</v>
      </c>
      <c r="B1" s="12"/>
      <c r="D1" s="7"/>
      <c r="E1" s="7"/>
      <c r="F1" s="8"/>
      <c r="G1" s="8"/>
      <c r="H1" s="9"/>
      <c r="I1" s="8"/>
      <c r="J1" s="8"/>
      <c r="K1" s="8"/>
      <c r="L1" s="8"/>
      <c r="M1" s="8"/>
      <c r="N1" s="37"/>
      <c r="O1" s="37"/>
      <c r="P1" s="37"/>
      <c r="Q1" s="37"/>
      <c r="R1" s="37"/>
      <c r="S1" s="37"/>
      <c r="T1" s="42"/>
      <c r="U1" s="10"/>
    </row>
    <row r="2" s="2" customFormat="true" ht="34" customHeight="true" spans="1:23">
      <c r="A2" s="13" t="s">
        <v>102</v>
      </c>
      <c r="B2" s="13"/>
      <c r="C2" s="13"/>
      <c r="D2" s="13"/>
      <c r="E2" s="13"/>
      <c r="F2" s="25"/>
      <c r="G2" s="25"/>
      <c r="H2" s="26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13"/>
      <c r="W2" s="13"/>
    </row>
    <row r="3" s="3" customFormat="true" ht="39" customHeight="true" spans="1:23">
      <c r="A3" s="14" t="s">
        <v>2</v>
      </c>
      <c r="B3" s="15"/>
      <c r="C3" s="15"/>
      <c r="D3" s="16"/>
      <c r="E3" s="16"/>
      <c r="F3" s="27"/>
      <c r="G3" s="28"/>
      <c r="H3" s="29"/>
      <c r="I3" s="36" t="s">
        <v>3</v>
      </c>
      <c r="J3" s="36"/>
      <c r="K3" s="36"/>
      <c r="L3" s="36"/>
      <c r="M3" s="36"/>
      <c r="N3" s="36"/>
      <c r="O3" s="36"/>
      <c r="P3" s="36"/>
      <c r="Q3" s="43"/>
      <c r="R3" s="43"/>
      <c r="S3" s="43"/>
      <c r="T3" s="43"/>
      <c r="U3" s="28"/>
      <c r="V3" s="45" t="s">
        <v>4</v>
      </c>
      <c r="W3" s="45"/>
    </row>
    <row r="4" s="4" customFormat="true" ht="36" customHeight="true" spans="1:23">
      <c r="A4" s="17" t="s">
        <v>5</v>
      </c>
      <c r="B4" s="17" t="s">
        <v>30</v>
      </c>
      <c r="C4" s="17" t="s">
        <v>31</v>
      </c>
      <c r="D4" s="17" t="s">
        <v>32</v>
      </c>
      <c r="E4" s="17" t="s">
        <v>33</v>
      </c>
      <c r="F4" s="30" t="s">
        <v>9</v>
      </c>
      <c r="G4" s="30" t="s">
        <v>10</v>
      </c>
      <c r="H4" s="31" t="s">
        <v>34</v>
      </c>
      <c r="I4" s="30" t="s">
        <v>35</v>
      </c>
      <c r="J4" s="30" t="s">
        <v>12</v>
      </c>
      <c r="K4" s="30"/>
      <c r="L4" s="30"/>
      <c r="M4" s="30"/>
      <c r="N4" s="38" t="s">
        <v>13</v>
      </c>
      <c r="O4" s="39"/>
      <c r="P4" s="39"/>
      <c r="Q4" s="44"/>
      <c r="R4" s="30" t="s">
        <v>14</v>
      </c>
      <c r="S4" s="30"/>
      <c r="T4" s="30"/>
      <c r="U4" s="30"/>
      <c r="V4" s="46" t="s">
        <v>36</v>
      </c>
      <c r="W4" s="47" t="s">
        <v>37</v>
      </c>
    </row>
    <row r="5" s="4" customFormat="true" ht="36" customHeight="true" spans="1:23">
      <c r="A5" s="17"/>
      <c r="B5" s="17"/>
      <c r="C5" s="17"/>
      <c r="D5" s="17"/>
      <c r="E5" s="17"/>
      <c r="F5" s="30"/>
      <c r="G5" s="30"/>
      <c r="H5" s="31"/>
      <c r="I5" s="30"/>
      <c r="J5" s="30" t="s">
        <v>57</v>
      </c>
      <c r="K5" s="30" t="s">
        <v>58</v>
      </c>
      <c r="L5" s="30" t="s">
        <v>59</v>
      </c>
      <c r="M5" s="30" t="s">
        <v>41</v>
      </c>
      <c r="N5" s="30" t="s">
        <v>15</v>
      </c>
      <c r="O5" s="30" t="s">
        <v>16</v>
      </c>
      <c r="P5" s="30" t="s">
        <v>17</v>
      </c>
      <c r="Q5" s="30" t="s">
        <v>19</v>
      </c>
      <c r="R5" s="30" t="s">
        <v>15</v>
      </c>
      <c r="S5" s="30" t="s">
        <v>16</v>
      </c>
      <c r="T5" s="30" t="s">
        <v>17</v>
      </c>
      <c r="U5" s="30" t="s">
        <v>41</v>
      </c>
      <c r="V5" s="46"/>
      <c r="W5" s="47"/>
    </row>
    <row r="6" s="5" customFormat="true" ht="36" customHeight="true" spans="1:37">
      <c r="A6" s="18">
        <v>1</v>
      </c>
      <c r="B6" s="19" t="s">
        <v>103</v>
      </c>
      <c r="C6" s="20" t="s">
        <v>104</v>
      </c>
      <c r="D6" s="20">
        <v>1</v>
      </c>
      <c r="E6" s="20">
        <v>288.8</v>
      </c>
      <c r="F6" s="32">
        <f>E6*12000</f>
        <v>3465600</v>
      </c>
      <c r="G6" s="32">
        <f>F6*0.06</f>
        <v>207936</v>
      </c>
      <c r="H6" s="33" t="s">
        <v>105</v>
      </c>
      <c r="I6" s="32">
        <f>G6*0.4</f>
        <v>83174.4</v>
      </c>
      <c r="J6" s="32">
        <v>0</v>
      </c>
      <c r="K6" s="32">
        <v>0</v>
      </c>
      <c r="L6" s="32">
        <f>G6*0.6</f>
        <v>124761.6</v>
      </c>
      <c r="M6" s="40">
        <f t="shared" ref="M6:M17" si="0">J6+K6+L6</f>
        <v>124761.6</v>
      </c>
      <c r="N6" s="40">
        <v>0</v>
      </c>
      <c r="O6" s="40">
        <v>0</v>
      </c>
      <c r="P6" s="40">
        <v>0</v>
      </c>
      <c r="Q6" s="40">
        <f t="shared" ref="Q6:Q17" si="1">N6+O6+P6</f>
        <v>0</v>
      </c>
      <c r="R6" s="40">
        <f t="shared" ref="R6:T6" si="2">J6-N6</f>
        <v>0</v>
      </c>
      <c r="S6" s="40">
        <f t="shared" si="2"/>
        <v>0</v>
      </c>
      <c r="T6" s="40">
        <f t="shared" si="2"/>
        <v>124761.6</v>
      </c>
      <c r="U6" s="40">
        <f t="shared" ref="U6:U17" si="3">SUM(R6:T6)</f>
        <v>124761.6</v>
      </c>
      <c r="V6" s="48"/>
      <c r="W6" s="49" t="s">
        <v>106</v>
      </c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</row>
    <row r="7" s="5" customFormat="true" ht="36" customHeight="true" spans="1:37">
      <c r="A7" s="18">
        <v>2</v>
      </c>
      <c r="B7" s="19" t="s">
        <v>103</v>
      </c>
      <c r="C7" s="20" t="s">
        <v>104</v>
      </c>
      <c r="D7" s="20">
        <v>1</v>
      </c>
      <c r="E7" s="20">
        <v>170.6</v>
      </c>
      <c r="F7" s="32">
        <f t="shared" ref="F7:F17" si="4">E7*12000</f>
        <v>2047200</v>
      </c>
      <c r="G7" s="32">
        <f t="shared" ref="G7:G17" si="5">F7*0.06</f>
        <v>122832</v>
      </c>
      <c r="H7" s="33" t="s">
        <v>105</v>
      </c>
      <c r="I7" s="32">
        <f t="shared" ref="I7:I17" si="6">G7*0.4</f>
        <v>49132.8</v>
      </c>
      <c r="J7" s="32">
        <v>0</v>
      </c>
      <c r="K7" s="32">
        <v>0</v>
      </c>
      <c r="L7" s="32">
        <f t="shared" ref="L7:L17" si="7">G7*0.6</f>
        <v>73699.2</v>
      </c>
      <c r="M7" s="40">
        <f t="shared" si="0"/>
        <v>73699.2</v>
      </c>
      <c r="N7" s="40">
        <v>0</v>
      </c>
      <c r="O7" s="40">
        <v>0</v>
      </c>
      <c r="P7" s="40">
        <v>0</v>
      </c>
      <c r="Q7" s="40">
        <f t="shared" si="1"/>
        <v>0</v>
      </c>
      <c r="R7" s="40">
        <f t="shared" ref="R7:T7" si="8">J7-N7</f>
        <v>0</v>
      </c>
      <c r="S7" s="40">
        <f t="shared" si="8"/>
        <v>0</v>
      </c>
      <c r="T7" s="40">
        <f t="shared" si="8"/>
        <v>73699.2</v>
      </c>
      <c r="U7" s="40">
        <f t="shared" si="3"/>
        <v>73699.2</v>
      </c>
      <c r="V7" s="48"/>
      <c r="W7" s="49" t="s">
        <v>106</v>
      </c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</row>
    <row r="8" s="5" customFormat="true" ht="36" customHeight="true" spans="1:37">
      <c r="A8" s="18">
        <v>3</v>
      </c>
      <c r="B8" s="19" t="s">
        <v>103</v>
      </c>
      <c r="C8" s="20" t="s">
        <v>104</v>
      </c>
      <c r="D8" s="20">
        <v>1</v>
      </c>
      <c r="E8" s="20">
        <v>225.1</v>
      </c>
      <c r="F8" s="32">
        <f t="shared" si="4"/>
        <v>2701200</v>
      </c>
      <c r="G8" s="32">
        <f t="shared" si="5"/>
        <v>162072</v>
      </c>
      <c r="H8" s="33" t="s">
        <v>105</v>
      </c>
      <c r="I8" s="32">
        <f t="shared" si="6"/>
        <v>64828.8</v>
      </c>
      <c r="J8" s="32">
        <v>0</v>
      </c>
      <c r="K8" s="32">
        <v>0</v>
      </c>
      <c r="L8" s="32">
        <f t="shared" si="7"/>
        <v>97243.2</v>
      </c>
      <c r="M8" s="40">
        <f t="shared" si="0"/>
        <v>97243.2</v>
      </c>
      <c r="N8" s="40">
        <v>0</v>
      </c>
      <c r="O8" s="40">
        <v>0</v>
      </c>
      <c r="P8" s="40">
        <v>0</v>
      </c>
      <c r="Q8" s="40">
        <f t="shared" si="1"/>
        <v>0</v>
      </c>
      <c r="R8" s="40">
        <f t="shared" ref="R8:T8" si="9">J8-N8</f>
        <v>0</v>
      </c>
      <c r="S8" s="40">
        <f t="shared" si="9"/>
        <v>0</v>
      </c>
      <c r="T8" s="40">
        <f t="shared" si="9"/>
        <v>97243.2</v>
      </c>
      <c r="U8" s="40">
        <f t="shared" si="3"/>
        <v>97243.2</v>
      </c>
      <c r="V8" s="48"/>
      <c r="W8" s="49" t="s">
        <v>106</v>
      </c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</row>
    <row r="9" s="5" customFormat="true" ht="36" customHeight="true" spans="1:37">
      <c r="A9" s="18">
        <v>4</v>
      </c>
      <c r="B9" s="19" t="s">
        <v>103</v>
      </c>
      <c r="C9" s="20" t="s">
        <v>107</v>
      </c>
      <c r="D9" s="20">
        <v>1</v>
      </c>
      <c r="E9" s="20">
        <v>10.9</v>
      </c>
      <c r="F9" s="32">
        <f t="shared" si="4"/>
        <v>130800</v>
      </c>
      <c r="G9" s="32">
        <f t="shared" si="5"/>
        <v>7848</v>
      </c>
      <c r="H9" s="33" t="s">
        <v>46</v>
      </c>
      <c r="I9" s="32">
        <f t="shared" si="6"/>
        <v>3139.2</v>
      </c>
      <c r="J9" s="32">
        <v>0</v>
      </c>
      <c r="K9" s="32">
        <v>0</v>
      </c>
      <c r="L9" s="32">
        <f t="shared" si="7"/>
        <v>4708.8</v>
      </c>
      <c r="M9" s="40">
        <f t="shared" si="0"/>
        <v>4708.8</v>
      </c>
      <c r="N9" s="40">
        <v>0</v>
      </c>
      <c r="O9" s="40">
        <v>0</v>
      </c>
      <c r="P9" s="40">
        <v>0</v>
      </c>
      <c r="Q9" s="40">
        <f t="shared" si="1"/>
        <v>0</v>
      </c>
      <c r="R9" s="40">
        <f t="shared" ref="R9:T9" si="10">J9-N9</f>
        <v>0</v>
      </c>
      <c r="S9" s="40">
        <f t="shared" si="10"/>
        <v>0</v>
      </c>
      <c r="T9" s="40">
        <f t="shared" si="10"/>
        <v>4708.8</v>
      </c>
      <c r="U9" s="40">
        <f t="shared" si="3"/>
        <v>4708.8</v>
      </c>
      <c r="V9" s="48"/>
      <c r="W9" s="49" t="s">
        <v>65</v>
      </c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</row>
    <row r="10" s="5" customFormat="true" ht="36" customHeight="true" spans="1:37">
      <c r="A10" s="18">
        <v>5</v>
      </c>
      <c r="B10" s="19" t="s">
        <v>103</v>
      </c>
      <c r="C10" s="20" t="s">
        <v>108</v>
      </c>
      <c r="D10" s="20">
        <v>1</v>
      </c>
      <c r="E10" s="20">
        <v>14.47</v>
      </c>
      <c r="F10" s="32">
        <f t="shared" si="4"/>
        <v>173640</v>
      </c>
      <c r="G10" s="32">
        <f t="shared" si="5"/>
        <v>10418.4</v>
      </c>
      <c r="H10" s="33" t="s">
        <v>46</v>
      </c>
      <c r="I10" s="32">
        <f t="shared" si="6"/>
        <v>4167.36</v>
      </c>
      <c r="J10" s="32">
        <v>0</v>
      </c>
      <c r="K10" s="32">
        <v>0</v>
      </c>
      <c r="L10" s="32">
        <f t="shared" si="7"/>
        <v>6251.04</v>
      </c>
      <c r="M10" s="40">
        <f t="shared" si="0"/>
        <v>6251.04</v>
      </c>
      <c r="N10" s="40">
        <v>0</v>
      </c>
      <c r="O10" s="40">
        <v>0</v>
      </c>
      <c r="P10" s="40">
        <v>0</v>
      </c>
      <c r="Q10" s="40">
        <f t="shared" si="1"/>
        <v>0</v>
      </c>
      <c r="R10" s="40">
        <f t="shared" ref="R10:T10" si="11">J10-N10</f>
        <v>0</v>
      </c>
      <c r="S10" s="40">
        <f t="shared" si="11"/>
        <v>0</v>
      </c>
      <c r="T10" s="40">
        <f t="shared" si="11"/>
        <v>6251.04</v>
      </c>
      <c r="U10" s="40">
        <f t="shared" si="3"/>
        <v>6251.04</v>
      </c>
      <c r="V10" s="48"/>
      <c r="W10" s="49" t="s">
        <v>65</v>
      </c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</row>
    <row r="11" s="5" customFormat="true" ht="36" customHeight="true" spans="1:37">
      <c r="A11" s="18">
        <v>6</v>
      </c>
      <c r="B11" s="19" t="s">
        <v>103</v>
      </c>
      <c r="C11" s="20" t="s">
        <v>109</v>
      </c>
      <c r="D11" s="20">
        <v>1</v>
      </c>
      <c r="E11" s="20">
        <v>9.75</v>
      </c>
      <c r="F11" s="32">
        <f t="shared" si="4"/>
        <v>117000</v>
      </c>
      <c r="G11" s="32">
        <f t="shared" si="5"/>
        <v>7020</v>
      </c>
      <c r="H11" s="33" t="s">
        <v>49</v>
      </c>
      <c r="I11" s="32">
        <f t="shared" si="6"/>
        <v>2808</v>
      </c>
      <c r="J11" s="32">
        <v>0</v>
      </c>
      <c r="K11" s="32">
        <v>0</v>
      </c>
      <c r="L11" s="32">
        <f t="shared" si="7"/>
        <v>4212</v>
      </c>
      <c r="M11" s="40">
        <f t="shared" si="0"/>
        <v>4212</v>
      </c>
      <c r="N11" s="40">
        <v>0</v>
      </c>
      <c r="O11" s="40">
        <v>0</v>
      </c>
      <c r="P11" s="40">
        <v>0</v>
      </c>
      <c r="Q11" s="40">
        <f t="shared" si="1"/>
        <v>0</v>
      </c>
      <c r="R11" s="40">
        <f t="shared" ref="R11:T11" si="12">J11-N11</f>
        <v>0</v>
      </c>
      <c r="S11" s="40">
        <f t="shared" si="12"/>
        <v>0</v>
      </c>
      <c r="T11" s="40">
        <f t="shared" si="12"/>
        <v>4212</v>
      </c>
      <c r="U11" s="40">
        <f t="shared" si="3"/>
        <v>4212</v>
      </c>
      <c r="V11" s="48"/>
      <c r="W11" s="49" t="s">
        <v>50</v>
      </c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</row>
    <row r="12" s="5" customFormat="true" ht="36" customHeight="true" spans="1:37">
      <c r="A12" s="18">
        <v>7</v>
      </c>
      <c r="B12" s="19" t="s">
        <v>103</v>
      </c>
      <c r="C12" s="20" t="s">
        <v>48</v>
      </c>
      <c r="D12" s="20">
        <v>1</v>
      </c>
      <c r="E12" s="20">
        <v>8.59</v>
      </c>
      <c r="F12" s="32">
        <f t="shared" si="4"/>
        <v>103080</v>
      </c>
      <c r="G12" s="32">
        <f t="shared" si="5"/>
        <v>6184.8</v>
      </c>
      <c r="H12" s="33" t="s">
        <v>49</v>
      </c>
      <c r="I12" s="32">
        <f t="shared" si="6"/>
        <v>2473.92</v>
      </c>
      <c r="J12" s="32">
        <v>0</v>
      </c>
      <c r="K12" s="32">
        <v>0</v>
      </c>
      <c r="L12" s="32">
        <f t="shared" si="7"/>
        <v>3710.88</v>
      </c>
      <c r="M12" s="40">
        <f t="shared" si="0"/>
        <v>3710.88</v>
      </c>
      <c r="N12" s="40">
        <v>0</v>
      </c>
      <c r="O12" s="40">
        <v>0</v>
      </c>
      <c r="P12" s="40">
        <v>0</v>
      </c>
      <c r="Q12" s="40">
        <f t="shared" si="1"/>
        <v>0</v>
      </c>
      <c r="R12" s="40">
        <f t="shared" ref="R12:T12" si="13">J12-N12</f>
        <v>0</v>
      </c>
      <c r="S12" s="40">
        <f t="shared" si="13"/>
        <v>0</v>
      </c>
      <c r="T12" s="40">
        <f t="shared" si="13"/>
        <v>3710.88</v>
      </c>
      <c r="U12" s="40">
        <f t="shared" si="3"/>
        <v>3710.88</v>
      </c>
      <c r="V12" s="48"/>
      <c r="W12" s="49" t="s">
        <v>50</v>
      </c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</row>
    <row r="13" s="5" customFormat="true" ht="36" customHeight="true" spans="1:37">
      <c r="A13" s="18">
        <v>8</v>
      </c>
      <c r="B13" s="19" t="s">
        <v>103</v>
      </c>
      <c r="C13" s="20" t="s">
        <v>110</v>
      </c>
      <c r="D13" s="20">
        <v>1</v>
      </c>
      <c r="E13" s="20">
        <v>70.48</v>
      </c>
      <c r="F13" s="32">
        <f t="shared" si="4"/>
        <v>845760</v>
      </c>
      <c r="G13" s="32">
        <f t="shared" si="5"/>
        <v>50745.6</v>
      </c>
      <c r="H13" s="33" t="s">
        <v>111</v>
      </c>
      <c r="I13" s="32">
        <f t="shared" si="6"/>
        <v>20298.24</v>
      </c>
      <c r="J13" s="32">
        <v>0</v>
      </c>
      <c r="K13" s="32">
        <v>0</v>
      </c>
      <c r="L13" s="32">
        <f t="shared" si="7"/>
        <v>30447.36</v>
      </c>
      <c r="M13" s="40">
        <f t="shared" si="0"/>
        <v>30447.36</v>
      </c>
      <c r="N13" s="40">
        <v>0</v>
      </c>
      <c r="O13" s="40">
        <v>0</v>
      </c>
      <c r="P13" s="40">
        <v>0</v>
      </c>
      <c r="Q13" s="40">
        <f t="shared" si="1"/>
        <v>0</v>
      </c>
      <c r="R13" s="40">
        <f t="shared" ref="R13:T13" si="14">J13-N13</f>
        <v>0</v>
      </c>
      <c r="S13" s="40">
        <f t="shared" si="14"/>
        <v>0</v>
      </c>
      <c r="T13" s="40">
        <f t="shared" si="14"/>
        <v>30447.36</v>
      </c>
      <c r="U13" s="40">
        <f t="shared" si="3"/>
        <v>30447.36</v>
      </c>
      <c r="V13" s="48"/>
      <c r="W13" s="49" t="s">
        <v>112</v>
      </c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</row>
    <row r="14" s="5" customFormat="true" ht="36" customHeight="true" spans="1:37">
      <c r="A14" s="18">
        <v>9</v>
      </c>
      <c r="B14" s="19" t="s">
        <v>103</v>
      </c>
      <c r="C14" s="20" t="s">
        <v>113</v>
      </c>
      <c r="D14" s="20">
        <v>1</v>
      </c>
      <c r="E14" s="20">
        <v>3.94</v>
      </c>
      <c r="F14" s="32">
        <f t="shared" si="4"/>
        <v>47280</v>
      </c>
      <c r="G14" s="32">
        <f t="shared" si="5"/>
        <v>2836.8</v>
      </c>
      <c r="H14" s="33" t="s">
        <v>114</v>
      </c>
      <c r="I14" s="32">
        <f t="shared" si="6"/>
        <v>1134.72</v>
      </c>
      <c r="J14" s="32">
        <v>0</v>
      </c>
      <c r="K14" s="32">
        <v>0</v>
      </c>
      <c r="L14" s="32">
        <f t="shared" si="7"/>
        <v>1702.08</v>
      </c>
      <c r="M14" s="40">
        <f t="shared" si="0"/>
        <v>1702.08</v>
      </c>
      <c r="N14" s="40">
        <v>0</v>
      </c>
      <c r="O14" s="40">
        <v>0</v>
      </c>
      <c r="P14" s="40">
        <v>0</v>
      </c>
      <c r="Q14" s="40">
        <f t="shared" si="1"/>
        <v>0</v>
      </c>
      <c r="R14" s="40">
        <f t="shared" ref="R14:T14" si="15">J14-N14</f>
        <v>0</v>
      </c>
      <c r="S14" s="40">
        <f t="shared" si="15"/>
        <v>0</v>
      </c>
      <c r="T14" s="40">
        <f t="shared" si="15"/>
        <v>1702.08</v>
      </c>
      <c r="U14" s="40">
        <f t="shared" si="3"/>
        <v>1702.08</v>
      </c>
      <c r="V14" s="48"/>
      <c r="W14" s="49" t="s">
        <v>115</v>
      </c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</row>
    <row r="15" s="5" customFormat="true" ht="36" customHeight="true" spans="1:37">
      <c r="A15" s="18">
        <v>10</v>
      </c>
      <c r="B15" s="19" t="s">
        <v>103</v>
      </c>
      <c r="C15" s="20" t="s">
        <v>113</v>
      </c>
      <c r="D15" s="20">
        <v>1</v>
      </c>
      <c r="E15" s="20">
        <v>52.64</v>
      </c>
      <c r="F15" s="32">
        <f t="shared" si="4"/>
        <v>631680</v>
      </c>
      <c r="G15" s="32">
        <f t="shared" si="5"/>
        <v>37900.8</v>
      </c>
      <c r="H15" s="33" t="s">
        <v>114</v>
      </c>
      <c r="I15" s="32">
        <f t="shared" si="6"/>
        <v>15160.32</v>
      </c>
      <c r="J15" s="32">
        <v>0</v>
      </c>
      <c r="K15" s="32">
        <v>0</v>
      </c>
      <c r="L15" s="32">
        <f t="shared" si="7"/>
        <v>22740.48</v>
      </c>
      <c r="M15" s="40">
        <f t="shared" si="0"/>
        <v>22740.48</v>
      </c>
      <c r="N15" s="40">
        <v>0</v>
      </c>
      <c r="O15" s="40">
        <v>0</v>
      </c>
      <c r="P15" s="40">
        <v>0</v>
      </c>
      <c r="Q15" s="40">
        <f t="shared" si="1"/>
        <v>0</v>
      </c>
      <c r="R15" s="40">
        <f t="shared" ref="R15:T15" si="16">J15-N15</f>
        <v>0</v>
      </c>
      <c r="S15" s="40">
        <f t="shared" si="16"/>
        <v>0</v>
      </c>
      <c r="T15" s="40">
        <f t="shared" si="16"/>
        <v>22740.48</v>
      </c>
      <c r="U15" s="40">
        <f t="shared" si="3"/>
        <v>22740.48</v>
      </c>
      <c r="V15" s="48"/>
      <c r="W15" s="49" t="s">
        <v>115</v>
      </c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</row>
    <row r="16" s="5" customFormat="true" ht="36" customHeight="true" spans="1:37">
      <c r="A16" s="18">
        <v>11</v>
      </c>
      <c r="B16" s="19" t="s">
        <v>103</v>
      </c>
      <c r="C16" s="20" t="s">
        <v>113</v>
      </c>
      <c r="D16" s="20">
        <v>1</v>
      </c>
      <c r="E16" s="20">
        <v>21.99</v>
      </c>
      <c r="F16" s="32">
        <f t="shared" si="4"/>
        <v>263880</v>
      </c>
      <c r="G16" s="32">
        <f t="shared" si="5"/>
        <v>15832.8</v>
      </c>
      <c r="H16" s="33" t="s">
        <v>114</v>
      </c>
      <c r="I16" s="32">
        <f t="shared" si="6"/>
        <v>6333.12</v>
      </c>
      <c r="J16" s="32">
        <v>0</v>
      </c>
      <c r="K16" s="32">
        <v>0</v>
      </c>
      <c r="L16" s="32">
        <f t="shared" si="7"/>
        <v>9499.68</v>
      </c>
      <c r="M16" s="40">
        <f t="shared" si="0"/>
        <v>9499.68</v>
      </c>
      <c r="N16" s="40">
        <v>0</v>
      </c>
      <c r="O16" s="40">
        <v>0</v>
      </c>
      <c r="P16" s="40">
        <v>0</v>
      </c>
      <c r="Q16" s="40">
        <f t="shared" si="1"/>
        <v>0</v>
      </c>
      <c r="R16" s="40">
        <f t="shared" ref="R16:T16" si="17">J16-N16</f>
        <v>0</v>
      </c>
      <c r="S16" s="40">
        <f t="shared" si="17"/>
        <v>0</v>
      </c>
      <c r="T16" s="40">
        <f t="shared" si="17"/>
        <v>9499.68</v>
      </c>
      <c r="U16" s="40">
        <f t="shared" si="3"/>
        <v>9499.68</v>
      </c>
      <c r="V16" s="48"/>
      <c r="W16" s="49" t="s">
        <v>115</v>
      </c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</row>
    <row r="17" s="5" customFormat="true" ht="36" customHeight="true" spans="1:37">
      <c r="A17" s="18">
        <v>12</v>
      </c>
      <c r="B17" s="19" t="s">
        <v>103</v>
      </c>
      <c r="C17" s="20" t="s">
        <v>116</v>
      </c>
      <c r="D17" s="20">
        <v>1</v>
      </c>
      <c r="E17" s="20">
        <v>65.43</v>
      </c>
      <c r="F17" s="32">
        <f t="shared" si="4"/>
        <v>785160</v>
      </c>
      <c r="G17" s="32">
        <f t="shared" si="5"/>
        <v>47109.6</v>
      </c>
      <c r="H17" s="33" t="s">
        <v>114</v>
      </c>
      <c r="I17" s="32">
        <f t="shared" si="6"/>
        <v>18843.84</v>
      </c>
      <c r="J17" s="32">
        <v>0</v>
      </c>
      <c r="K17" s="32">
        <v>0</v>
      </c>
      <c r="L17" s="32">
        <f t="shared" si="7"/>
        <v>28265.76</v>
      </c>
      <c r="M17" s="40">
        <f t="shared" si="0"/>
        <v>28265.76</v>
      </c>
      <c r="N17" s="40">
        <v>0</v>
      </c>
      <c r="O17" s="40">
        <v>0</v>
      </c>
      <c r="P17" s="40">
        <v>0</v>
      </c>
      <c r="Q17" s="40">
        <f t="shared" si="1"/>
        <v>0</v>
      </c>
      <c r="R17" s="40">
        <f t="shared" ref="R17:T17" si="18">J17-N17</f>
        <v>0</v>
      </c>
      <c r="S17" s="40">
        <f t="shared" si="18"/>
        <v>0</v>
      </c>
      <c r="T17" s="40">
        <f t="shared" si="18"/>
        <v>28265.76</v>
      </c>
      <c r="U17" s="40">
        <f t="shared" si="3"/>
        <v>28265.76</v>
      </c>
      <c r="V17" s="48"/>
      <c r="W17" s="49" t="s">
        <v>115</v>
      </c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</row>
    <row r="18" s="6" customFormat="true" ht="36" customHeight="true" spans="1:23">
      <c r="A18" s="21" t="s">
        <v>26</v>
      </c>
      <c r="B18" s="22"/>
      <c r="C18" s="23"/>
      <c r="D18" s="24">
        <f t="shared" ref="D18:G18" si="19">SUM(D6:D17)</f>
        <v>12</v>
      </c>
      <c r="E18" s="24">
        <f t="shared" si="19"/>
        <v>942.69</v>
      </c>
      <c r="F18" s="34">
        <f t="shared" si="19"/>
        <v>11312280</v>
      </c>
      <c r="G18" s="34">
        <f t="shared" si="19"/>
        <v>678736.8</v>
      </c>
      <c r="H18" s="35"/>
      <c r="I18" s="34">
        <f>SUM(I6:I17)</f>
        <v>271494.72</v>
      </c>
      <c r="J18" s="34">
        <f>SUM(J6:J16)</f>
        <v>0</v>
      </c>
      <c r="K18" s="34">
        <f>SUM(K6:K16)</f>
        <v>0</v>
      </c>
      <c r="L18" s="34">
        <f t="shared" ref="L18:U18" si="20">SUM(L6:L17)</f>
        <v>407242.08</v>
      </c>
      <c r="M18" s="34">
        <f t="shared" si="20"/>
        <v>407242.08</v>
      </c>
      <c r="N18" s="34">
        <f t="shared" si="20"/>
        <v>0</v>
      </c>
      <c r="O18" s="34">
        <f t="shared" si="20"/>
        <v>0</v>
      </c>
      <c r="P18" s="34">
        <f t="shared" si="20"/>
        <v>0</v>
      </c>
      <c r="Q18" s="34">
        <f t="shared" si="20"/>
        <v>0</v>
      </c>
      <c r="R18" s="34">
        <f t="shared" si="20"/>
        <v>0</v>
      </c>
      <c r="S18" s="34">
        <f t="shared" si="20"/>
        <v>0</v>
      </c>
      <c r="T18" s="34">
        <f t="shared" si="20"/>
        <v>407242.08</v>
      </c>
      <c r="U18" s="34">
        <f t="shared" si="20"/>
        <v>407242.08</v>
      </c>
      <c r="V18" s="51"/>
      <c r="W18" s="52"/>
    </row>
    <row r="19" s="1" customFormat="true" spans="4:22">
      <c r="D19" s="7"/>
      <c r="E19" s="7"/>
      <c r="F19" s="8">
        <f>F18-附件1.汇总表!E15</f>
        <v>0</v>
      </c>
      <c r="G19" s="8">
        <f>G18-附件1.汇总表!F15</f>
        <v>0</v>
      </c>
      <c r="H19" s="9"/>
      <c r="I19" s="8">
        <f>I18-附件1.汇总表!G15</f>
        <v>0</v>
      </c>
      <c r="J19" s="8">
        <f>J18-附件1.汇总表!H15</f>
        <v>0</v>
      </c>
      <c r="K19" s="8">
        <f>K18-附件1.汇总表!I15</f>
        <v>0</v>
      </c>
      <c r="L19" s="8">
        <f>L18-附件1.汇总表!J15</f>
        <v>0</v>
      </c>
      <c r="M19" s="8">
        <f>M18-附件1.汇总表!K15</f>
        <v>0</v>
      </c>
      <c r="N19" s="8">
        <f>N18-附件1.汇总表!L15</f>
        <v>0</v>
      </c>
      <c r="O19" s="8">
        <f>O18-附件1.汇总表!M15</f>
        <v>0</v>
      </c>
      <c r="P19" s="8">
        <f>P18-附件1.汇总表!N15</f>
        <v>0</v>
      </c>
      <c r="Q19" s="8">
        <f>Q18-附件1.汇总表!O15</f>
        <v>0</v>
      </c>
      <c r="R19" s="8">
        <f>R18-附件1.汇总表!P15</f>
        <v>0</v>
      </c>
      <c r="S19" s="8">
        <f>S18-附件1.汇总表!Q15</f>
        <v>0</v>
      </c>
      <c r="T19" s="8">
        <f>T18-附件1.汇总表!R15</f>
        <v>0</v>
      </c>
      <c r="U19" s="8">
        <f>U18-附件1.汇总表!S15</f>
        <v>0</v>
      </c>
      <c r="V19" s="8">
        <f>V18-附件1.汇总表!T15</f>
        <v>0</v>
      </c>
    </row>
    <row r="20" s="1" customFormat="true" spans="4:21">
      <c r="D20" s="7"/>
      <c r="E20" s="7"/>
      <c r="F20" s="7"/>
      <c r="G20" s="7"/>
      <c r="H20" s="9"/>
      <c r="I20" s="7"/>
      <c r="J20" s="7"/>
      <c r="K20" s="7"/>
      <c r="L20" s="7"/>
      <c r="M20" s="7"/>
      <c r="N20" s="10"/>
      <c r="O20" s="10"/>
      <c r="P20" s="10"/>
      <c r="Q20" s="10"/>
      <c r="R20" s="10"/>
      <c r="S20" s="10"/>
      <c r="T20" s="10"/>
      <c r="U20" s="10"/>
    </row>
    <row r="21" s="1" customFormat="true" spans="4:21">
      <c r="D21" s="7"/>
      <c r="E21" s="7"/>
      <c r="F21" s="8"/>
      <c r="G21" s="8"/>
      <c r="H21" s="9"/>
      <c r="I21" s="8"/>
      <c r="J21" s="8"/>
      <c r="K21" s="8"/>
      <c r="L21" s="8"/>
      <c r="M21" s="8"/>
      <c r="N21" s="41"/>
      <c r="O21" s="41"/>
      <c r="P21" s="41"/>
      <c r="Q21" s="10"/>
      <c r="R21" s="10"/>
      <c r="S21" s="10"/>
      <c r="T21" s="10"/>
      <c r="U21" s="10"/>
    </row>
  </sheetData>
  <mergeCells count="18">
    <mergeCell ref="A2:W2"/>
    <mergeCell ref="I3:P3"/>
    <mergeCell ref="V3:W3"/>
    <mergeCell ref="J4:M4"/>
    <mergeCell ref="N4:Q4"/>
    <mergeCell ref="R4:U4"/>
    <mergeCell ref="A18:C18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V4:V5"/>
    <mergeCell ref="W4:W5"/>
  </mergeCells>
  <pageMargins left="0.275" right="0.118055555555556" top="0.944444444444444" bottom="1" header="0.5" footer="0.5"/>
  <pageSetup paperSize="9" scale="6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附件1.汇总表</vt:lpstr>
      <vt:lpstr>附件2-百香果种植保险</vt:lpstr>
      <vt:lpstr>附件3-火龙果种植保险</vt:lpstr>
      <vt:lpstr>附件4-木瓜种植保险</vt:lpstr>
      <vt:lpstr>附件5-莲雾种植气象指数保险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吴玮琪</dc:creator>
  <cp:lastModifiedBy>uos</cp:lastModifiedBy>
  <dcterms:created xsi:type="dcterms:W3CDTF">2015-06-06T02:17:00Z</dcterms:created>
  <dcterms:modified xsi:type="dcterms:W3CDTF">2025-12-08T15:32:15Z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332B8E3EDB00448394F454CC50C1092A_13</vt:lpwstr>
  </property>
  <property fmtid="{D5CDD505-2E9C-101B-9397-08002B2CF9AE}" pid="3" name="KSOProductBuildVer">
    <vt:lpwstr>2052-11.8.2.10386</vt:lpwstr>
  </property>
  <property fmtid="{D5CDD505-2E9C-101B-9397-08002B2CF9AE}" pid="4" name="KSOReadingLayout">
    <vt:bool>false</vt:bool>
  </property>
</Properties>
</file>