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5"/>
  </bookViews>
  <sheets>
    <sheet name="附件1-明细表" sheetId="36" r:id="rId1"/>
  </sheets>
  <definedNames>
    <definedName name="_xlnm._FilterDatabase" localSheetId="0" hidden="1">'附件1-明细表'!$A$4:$T$176</definedName>
    <definedName name="_xlnm.Print_Titles" localSheetId="0">'附件1-明细表'!$1:$5</definedName>
    <definedName name="_xlnm.Print_Area" localSheetId="0">'附件1-明细表'!$A$1:$T$176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47008</author>
  </authors>
  <commentList>
    <comment ref="K95" authorId="0">
      <text>
        <r>
          <rPr>
            <b/>
            <sz val="9"/>
            <rFont val="宋体"/>
            <charset val="134"/>
          </rPr>
          <t>47008:</t>
        </r>
        <r>
          <rPr>
            <sz val="9"/>
            <rFont val="宋体"/>
            <charset val="134"/>
          </rPr>
          <t xml:space="preserve">
四舍五入</t>
        </r>
      </text>
    </comment>
  </commentList>
</comments>
</file>

<file path=xl/sharedStrings.xml><?xml version="1.0" encoding="utf-8"?>
<sst xmlns="http://schemas.openxmlformats.org/spreadsheetml/2006/main" count="783" uniqueCount="368">
  <si>
    <t>附件1</t>
  </si>
  <si>
    <t>2024年天然橡胶期货价格保险财政补贴审定明细表</t>
  </si>
  <si>
    <t>投保期间：2024.08.14-2024.12.31</t>
  </si>
  <si>
    <t>序号</t>
  </si>
  <si>
    <t>承保公司</t>
  </si>
  <si>
    <t>投保人</t>
  </si>
  <si>
    <t>起保日期</t>
  </si>
  <si>
    <t>终保日期</t>
  </si>
  <si>
    <t>保险数量
（吨）</t>
  </si>
  <si>
    <t>亩数</t>
  </si>
  <si>
    <t>单位保额
（元/吨）</t>
  </si>
  <si>
    <t>总保险金额(元)</t>
  </si>
  <si>
    <t>保险费率（%）</t>
  </si>
  <si>
    <t>总保费（元）</t>
  </si>
  <si>
    <t>外部资金
（20%-30%）</t>
  </si>
  <si>
    <t>农户自缴
（20%-30%）</t>
  </si>
  <si>
    <t>申请财政补贴</t>
  </si>
  <si>
    <t>审计调减</t>
  </si>
  <si>
    <t>审定财政补贴金额</t>
  </si>
  <si>
    <t>种植地点</t>
  </si>
  <si>
    <t>备注</t>
  </si>
  <si>
    <t>市补贴
(50%-80%)</t>
  </si>
  <si>
    <t>总保费</t>
  </si>
  <si>
    <t>补贴小计</t>
  </si>
  <si>
    <t>1</t>
  </si>
  <si>
    <t>人保</t>
  </si>
  <si>
    <t>邢家明</t>
  </si>
  <si>
    <t>三亚市天涯区抱龙村</t>
  </si>
  <si>
    <t>相对稳定脱贫户</t>
  </si>
  <si>
    <t>2</t>
  </si>
  <si>
    <t>林其雄</t>
  </si>
  <si>
    <t>3</t>
  </si>
  <si>
    <t>蒋明忠</t>
  </si>
  <si>
    <t>4</t>
  </si>
  <si>
    <t>盆金春</t>
  </si>
  <si>
    <t>5</t>
  </si>
  <si>
    <t>林文良</t>
  </si>
  <si>
    <t>6</t>
  </si>
  <si>
    <t>黄辉</t>
  </si>
  <si>
    <t>7</t>
  </si>
  <si>
    <t>黄刘</t>
  </si>
  <si>
    <t>8</t>
  </si>
  <si>
    <t>庞海生</t>
  </si>
  <si>
    <t>9</t>
  </si>
  <si>
    <t>庞海忠</t>
  </si>
  <si>
    <t>10</t>
  </si>
  <si>
    <t>庞海荣</t>
  </si>
  <si>
    <t>11</t>
  </si>
  <si>
    <t>黄光清</t>
  </si>
  <si>
    <t>12</t>
  </si>
  <si>
    <t>林小辉</t>
  </si>
  <si>
    <t>13</t>
  </si>
  <si>
    <t>陈志强</t>
  </si>
  <si>
    <t>14</t>
  </si>
  <si>
    <t>邓永理</t>
  </si>
  <si>
    <t>15</t>
  </si>
  <si>
    <t>朱良财</t>
  </si>
  <si>
    <t>16</t>
  </si>
  <si>
    <t>陈进清</t>
  </si>
  <si>
    <t>17</t>
  </si>
  <si>
    <t>盆晓忠</t>
  </si>
  <si>
    <t>18</t>
  </si>
  <si>
    <t>管金花</t>
  </si>
  <si>
    <t>19</t>
  </si>
  <si>
    <t>陈进光</t>
  </si>
  <si>
    <t>20</t>
  </si>
  <si>
    <t>陈珍妹</t>
  </si>
  <si>
    <t>21</t>
  </si>
  <si>
    <t>林进为</t>
  </si>
  <si>
    <t>22</t>
  </si>
  <si>
    <t>林文忠</t>
  </si>
  <si>
    <t>23</t>
  </si>
  <si>
    <t>吉春英</t>
  </si>
  <si>
    <t>24</t>
  </si>
  <si>
    <t>邓其昌</t>
  </si>
  <si>
    <t>25</t>
  </si>
  <si>
    <t>邓铎生</t>
  </si>
  <si>
    <t>26</t>
  </si>
  <si>
    <t>庞育新</t>
  </si>
  <si>
    <t>27</t>
  </si>
  <si>
    <t>赵益明</t>
  </si>
  <si>
    <t>28</t>
  </si>
  <si>
    <t>林海潮</t>
  </si>
  <si>
    <t>29</t>
  </si>
  <si>
    <t>陈少明</t>
  </si>
  <si>
    <t>30</t>
  </si>
  <si>
    <t>黄海清</t>
  </si>
  <si>
    <t>31</t>
  </si>
  <si>
    <t>邓亚四</t>
  </si>
  <si>
    <t>32</t>
  </si>
  <si>
    <t>马妹英</t>
  </si>
  <si>
    <t>33</t>
  </si>
  <si>
    <t>邓勇飞</t>
  </si>
  <si>
    <t>34</t>
  </si>
  <si>
    <t>邢健育</t>
  </si>
  <si>
    <t>35</t>
  </si>
  <si>
    <t>陈连花</t>
  </si>
  <si>
    <t>36</t>
  </si>
  <si>
    <t>庞文强</t>
  </si>
  <si>
    <t>37</t>
  </si>
  <si>
    <t>邓其胜</t>
  </si>
  <si>
    <t>38</t>
  </si>
  <si>
    <t>周亚荣</t>
  </si>
  <si>
    <t>39</t>
  </si>
  <si>
    <t>盆晓光</t>
  </si>
  <si>
    <t>40</t>
  </si>
  <si>
    <t>邓文光</t>
  </si>
  <si>
    <t>41</t>
  </si>
  <si>
    <t>邱妹荣</t>
  </si>
  <si>
    <t>42</t>
  </si>
  <si>
    <t>林永泽</t>
  </si>
  <si>
    <t>43</t>
  </si>
  <si>
    <t>李少花</t>
  </si>
  <si>
    <t>人保橡胶天然价格险小计</t>
  </si>
  <si>
    <t>44</t>
  </si>
  <si>
    <t>太保</t>
  </si>
  <si>
    <t>吉昌洚</t>
  </si>
  <si>
    <t>三亚市育才生态区抱安村民委员会</t>
  </si>
  <si>
    <t>45</t>
  </si>
  <si>
    <t>吉大明</t>
  </si>
  <si>
    <t>46</t>
  </si>
  <si>
    <t>吉桂梅</t>
  </si>
  <si>
    <t>47</t>
  </si>
  <si>
    <t>吉清</t>
  </si>
  <si>
    <t>48</t>
  </si>
  <si>
    <t>吉文冲</t>
  </si>
  <si>
    <t>49</t>
  </si>
  <si>
    <t>吉文理</t>
  </si>
  <si>
    <t>50</t>
  </si>
  <si>
    <t>吉永良</t>
  </si>
  <si>
    <t>51</t>
  </si>
  <si>
    <t>吉玉金</t>
  </si>
  <si>
    <t>52</t>
  </si>
  <si>
    <t>吉中</t>
  </si>
  <si>
    <t>53</t>
  </si>
  <si>
    <t>林德辉</t>
  </si>
  <si>
    <t>54</t>
  </si>
  <si>
    <t>林明新</t>
  </si>
  <si>
    <t>55</t>
  </si>
  <si>
    <t>林莫花</t>
  </si>
  <si>
    <t>56</t>
  </si>
  <si>
    <t>林文参</t>
  </si>
  <si>
    <t>57</t>
  </si>
  <si>
    <t>王才光</t>
  </si>
  <si>
    <t>58</t>
  </si>
  <si>
    <t>王才荣</t>
  </si>
  <si>
    <t>59</t>
  </si>
  <si>
    <t>王德玲</t>
  </si>
  <si>
    <t>60</t>
  </si>
  <si>
    <t>王光海</t>
  </si>
  <si>
    <t>61</t>
  </si>
  <si>
    <t>王金玉</t>
  </si>
  <si>
    <t>62</t>
  </si>
  <si>
    <t>王平</t>
  </si>
  <si>
    <t>63</t>
  </si>
  <si>
    <t>王悄进</t>
  </si>
  <si>
    <t>64</t>
  </si>
  <si>
    <t>王清</t>
  </si>
  <si>
    <t>65</t>
  </si>
  <si>
    <t>王心全</t>
  </si>
  <si>
    <t>66</t>
  </si>
  <si>
    <t>王心荣</t>
  </si>
  <si>
    <t>67</t>
  </si>
  <si>
    <t>张进琼</t>
  </si>
  <si>
    <t>68</t>
  </si>
  <si>
    <t>张老江</t>
  </si>
  <si>
    <t>69</t>
  </si>
  <si>
    <t>张老耐</t>
  </si>
  <si>
    <t>70</t>
  </si>
  <si>
    <t>张老稳</t>
  </si>
  <si>
    <t>71</t>
  </si>
  <si>
    <t>张文祥</t>
  </si>
  <si>
    <t>72</t>
  </si>
  <si>
    <t>张新明</t>
  </si>
  <si>
    <t>74</t>
  </si>
  <si>
    <t>张永的</t>
  </si>
  <si>
    <t>75</t>
  </si>
  <si>
    <t>张照明</t>
  </si>
  <si>
    <t>76</t>
  </si>
  <si>
    <t>张征强</t>
  </si>
  <si>
    <t>77</t>
  </si>
  <si>
    <t>朱丽珍</t>
  </si>
  <si>
    <t>78</t>
  </si>
  <si>
    <t>朱良英</t>
  </si>
  <si>
    <t>稳定脱贫户</t>
  </si>
  <si>
    <t>79</t>
  </si>
  <si>
    <t>张永明</t>
  </si>
  <si>
    <t>80</t>
  </si>
  <si>
    <t>吉洪理</t>
  </si>
  <si>
    <t>三亚市天涯区扎南村民委员会</t>
  </si>
  <si>
    <t>81</t>
  </si>
  <si>
    <t>吉进明</t>
  </si>
  <si>
    <t>82</t>
  </si>
  <si>
    <t>吉其明</t>
  </si>
  <si>
    <t>83</t>
  </si>
  <si>
    <t>林玉妹</t>
  </si>
  <si>
    <t>84</t>
  </si>
  <si>
    <t>吉永全</t>
  </si>
  <si>
    <t>85</t>
  </si>
  <si>
    <t>陈金兰</t>
  </si>
  <si>
    <t>86</t>
  </si>
  <si>
    <t>符其荣</t>
  </si>
  <si>
    <t>87</t>
  </si>
  <si>
    <t>吉进平</t>
  </si>
  <si>
    <t>88</t>
  </si>
  <si>
    <t>孙秀明</t>
  </si>
  <si>
    <t>太保天然橡胶价格保险小计</t>
  </si>
  <si>
    <t>89</t>
  </si>
  <si>
    <t>国寿保险</t>
  </si>
  <si>
    <t>三亚南新农旅发展有限公司</t>
  </si>
  <si>
    <t>三亚市吉阳区区直管村三亚市吉阳区南新社区村</t>
  </si>
  <si>
    <t>小计</t>
  </si>
  <si>
    <t>90</t>
  </si>
  <si>
    <t>邓绍云</t>
  </si>
  <si>
    <t>三亚市育才区那受村</t>
  </si>
  <si>
    <t>91</t>
  </si>
  <si>
    <t>蒋明光</t>
  </si>
  <si>
    <t>92</t>
  </si>
  <si>
    <t>黄初领</t>
  </si>
  <si>
    <t>93</t>
  </si>
  <si>
    <t>邓国明</t>
  </si>
  <si>
    <t>94</t>
  </si>
  <si>
    <t>黄城忠</t>
  </si>
  <si>
    <t>95</t>
  </si>
  <si>
    <t>黄民</t>
  </si>
  <si>
    <t>96</t>
  </si>
  <si>
    <t>陈春兰</t>
  </si>
  <si>
    <t>97</t>
  </si>
  <si>
    <t>赵永生</t>
  </si>
  <si>
    <t>98</t>
  </si>
  <si>
    <t>盆玉芳</t>
  </si>
  <si>
    <t>99</t>
  </si>
  <si>
    <t>黄良珍</t>
  </si>
  <si>
    <t>100</t>
  </si>
  <si>
    <t>林进平</t>
  </si>
  <si>
    <t>101</t>
  </si>
  <si>
    <t>林德文</t>
  </si>
  <si>
    <t>102</t>
  </si>
  <si>
    <t>黄兰英</t>
  </si>
  <si>
    <t>103</t>
  </si>
  <si>
    <t>邓小龙</t>
  </si>
  <si>
    <t>104</t>
  </si>
  <si>
    <t>黄丹宝</t>
  </si>
  <si>
    <t>105</t>
  </si>
  <si>
    <t>苏新荣</t>
  </si>
  <si>
    <t>106</t>
  </si>
  <si>
    <t>黄明荣</t>
  </si>
  <si>
    <t>107</t>
  </si>
  <si>
    <t>邓秀珍</t>
  </si>
  <si>
    <t>108</t>
  </si>
  <si>
    <t>卢小妹</t>
  </si>
  <si>
    <t>109</t>
  </si>
  <si>
    <t>黄良向</t>
  </si>
  <si>
    <t>110</t>
  </si>
  <si>
    <t>盆明进</t>
  </si>
  <si>
    <t>111</t>
  </si>
  <si>
    <t>112</t>
  </si>
  <si>
    <t>陈玉连</t>
  </si>
  <si>
    <t>113</t>
  </si>
  <si>
    <t>林吕良</t>
  </si>
  <si>
    <t>114</t>
  </si>
  <si>
    <t>林进荣</t>
  </si>
  <si>
    <t>115</t>
  </si>
  <si>
    <t>黄城义</t>
  </si>
  <si>
    <t>116</t>
  </si>
  <si>
    <t>林明荣</t>
  </si>
  <si>
    <t>117</t>
  </si>
  <si>
    <t>邓展鹏</t>
  </si>
  <si>
    <t>118</t>
  </si>
  <si>
    <t>邓妹全</t>
  </si>
  <si>
    <t>119</t>
  </si>
  <si>
    <t>林清</t>
  </si>
  <si>
    <t>120</t>
  </si>
  <si>
    <t>盆德云</t>
  </si>
  <si>
    <t>121</t>
  </si>
  <si>
    <t>陈进强</t>
  </si>
  <si>
    <t>122</t>
  </si>
  <si>
    <t>苏祥明</t>
  </si>
  <si>
    <t>123</t>
  </si>
  <si>
    <t>黄明海</t>
  </si>
  <si>
    <t>124</t>
  </si>
  <si>
    <t>苏德文</t>
  </si>
  <si>
    <t>125</t>
  </si>
  <si>
    <t>黄志海</t>
  </si>
  <si>
    <t>126</t>
  </si>
  <si>
    <t>苏梅香</t>
  </si>
  <si>
    <t>127</t>
  </si>
  <si>
    <t>黄城武</t>
  </si>
  <si>
    <t>128</t>
  </si>
  <si>
    <t>苏琼丽</t>
  </si>
  <si>
    <t>129</t>
  </si>
  <si>
    <t>董丽英</t>
  </si>
  <si>
    <t>130</t>
  </si>
  <si>
    <t>苏学明</t>
  </si>
  <si>
    <t>131</t>
  </si>
  <si>
    <t>苏清忠</t>
  </si>
  <si>
    <t>132</t>
  </si>
  <si>
    <t>赵永昌</t>
  </si>
  <si>
    <t>133</t>
  </si>
  <si>
    <t>黄明辉</t>
  </si>
  <si>
    <t>国寿天然橡胶价格保险小计</t>
  </si>
  <si>
    <t>134</t>
  </si>
  <si>
    <t>平安保险</t>
  </si>
  <si>
    <t>赵政文</t>
  </si>
  <si>
    <t>135</t>
  </si>
  <si>
    <t>盆海荣</t>
  </si>
  <si>
    <t>136</t>
  </si>
  <si>
    <t>盆龙海</t>
  </si>
  <si>
    <t>137</t>
  </si>
  <si>
    <t>陈强</t>
  </si>
  <si>
    <t>138</t>
  </si>
  <si>
    <t>盆荣</t>
  </si>
  <si>
    <t>139</t>
  </si>
  <si>
    <t>邓爱珍</t>
  </si>
  <si>
    <t>140</t>
  </si>
  <si>
    <t>董才妹</t>
  </si>
  <si>
    <t>141</t>
  </si>
  <si>
    <t>盘小梅</t>
  </si>
  <si>
    <t>142</t>
  </si>
  <si>
    <t>邓海振</t>
  </si>
  <si>
    <t>143</t>
  </si>
  <si>
    <t>陈永芳</t>
  </si>
  <si>
    <t>144</t>
  </si>
  <si>
    <t>蒋光辉</t>
  </si>
  <si>
    <t>145</t>
  </si>
  <si>
    <t>陈华</t>
  </si>
  <si>
    <t>146</t>
  </si>
  <si>
    <t>钟秀花</t>
  </si>
  <si>
    <t>147</t>
  </si>
  <si>
    <t>盆进和</t>
  </si>
  <si>
    <t>148</t>
  </si>
  <si>
    <t>管德荣</t>
  </si>
  <si>
    <t>149</t>
  </si>
  <si>
    <t>邓国昌</t>
  </si>
  <si>
    <t>150</t>
  </si>
  <si>
    <t>邱明光</t>
  </si>
  <si>
    <t>151</t>
  </si>
  <si>
    <t>李桂兰</t>
  </si>
  <si>
    <t>152</t>
  </si>
  <si>
    <t>庞亚峰</t>
  </si>
  <si>
    <t>153</t>
  </si>
  <si>
    <t>庞亚连</t>
  </si>
  <si>
    <t>154</t>
  </si>
  <si>
    <t>邓春花</t>
  </si>
  <si>
    <t>155</t>
  </si>
  <si>
    <t>盆东</t>
  </si>
  <si>
    <t>156</t>
  </si>
  <si>
    <t>邓小梅</t>
  </si>
  <si>
    <t>157</t>
  </si>
  <si>
    <t>邓国胜</t>
  </si>
  <si>
    <t>158</t>
  </si>
  <si>
    <t>邓妹金</t>
  </si>
  <si>
    <t>159</t>
  </si>
  <si>
    <t>邓奕豪</t>
  </si>
  <si>
    <t>160</t>
  </si>
  <si>
    <t>邓明辉</t>
  </si>
  <si>
    <t>161</t>
  </si>
  <si>
    <t>蒋进锋</t>
  </si>
  <si>
    <t>162</t>
  </si>
  <si>
    <t>黄文清</t>
  </si>
  <si>
    <t>163</t>
  </si>
  <si>
    <t>盆海芳</t>
  </si>
  <si>
    <t>164</t>
  </si>
  <si>
    <t>芦海光</t>
  </si>
  <si>
    <t>165</t>
  </si>
  <si>
    <t>林金花</t>
  </si>
  <si>
    <t>平安保险天然橡胶价格保险小计</t>
  </si>
  <si>
    <t>2024年天然橡胶期货价格保险合计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</si>
</sst>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0.00_);[Red]\(0.00\)"/>
    <numFmt numFmtId="179" formatCode="0.00_ "/>
    <numFmt numFmtId="180" formatCode="0.0000%"/>
    <numFmt numFmtId="181" formatCode="0_);[Red]\(0\)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8"/>
      <name val="黑体"/>
      <charset val="134"/>
    </font>
    <font>
      <sz val="12"/>
      <name val="仿宋_GB2312"/>
      <charset val="0"/>
    </font>
    <font>
      <b/>
      <sz val="12"/>
      <name val="仿宋_GB2312"/>
      <charset val="0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>
      <alignment vertical="center"/>
    </xf>
    <xf numFmtId="43" fontId="1" fillId="0" borderId="0" xfId="0" applyNumberFormat="1" applyFont="1" applyFill="1">
      <alignment vertical="center"/>
    </xf>
    <xf numFmtId="43" fontId="1" fillId="0" borderId="0" xfId="0" applyNumberFormat="1" applyFont="1" applyFill="1" applyAlignment="1">
      <alignment vertical="center"/>
    </xf>
    <xf numFmtId="43" fontId="1" fillId="0" borderId="0" xfId="0" applyNumberFormat="1" applyFont="1" applyAlignment="1">
      <alignment horizontal="right" vertical="center"/>
    </xf>
    <xf numFmtId="10" fontId="1" fillId="0" borderId="0" xfId="3" applyNumberFormat="1" applyFont="1" applyAlignment="1">
      <alignment horizontal="right" vertical="center"/>
    </xf>
    <xf numFmtId="43" fontId="1" fillId="0" borderId="0" xfId="3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50" applyFont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43" fontId="4" fillId="0" borderId="0" xfId="50" applyNumberFormat="1" applyFont="1" applyFill="1" applyAlignment="1">
      <alignment horizontal="center" vertical="center" wrapText="1"/>
    </xf>
    <xf numFmtId="43" fontId="4" fillId="0" borderId="0" xfId="5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43" fontId="1" fillId="0" borderId="0" xfId="0" applyNumberFormat="1" applyFont="1" applyFill="1" applyAlignment="1">
      <alignment horizontal="left" vertical="center" wrapText="1"/>
    </xf>
    <xf numFmtId="4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43" fontId="4" fillId="0" borderId="0" xfId="50" applyNumberFormat="1" applyFont="1" applyAlignment="1">
      <alignment horizontal="center" vertical="center"/>
    </xf>
    <xf numFmtId="10" fontId="4" fillId="0" borderId="0" xfId="3" applyNumberFormat="1" applyFont="1" applyFill="1" applyBorder="1" applyAlignment="1" applyProtection="1">
      <alignment horizontal="center" vertical="center" wrapText="1"/>
    </xf>
    <xf numFmtId="43" fontId="4" fillId="0" borderId="0" xfId="3" applyNumberFormat="1" applyFont="1" applyFill="1" applyAlignment="1" applyProtection="1">
      <alignment horizontal="center" vertical="center"/>
    </xf>
    <xf numFmtId="177" fontId="4" fillId="0" borderId="0" xfId="50" applyNumberFormat="1" applyFont="1" applyAlignment="1">
      <alignment horizontal="right" vertical="center"/>
    </xf>
    <xf numFmtId="177" fontId="4" fillId="0" borderId="0" xfId="50" applyNumberFormat="1" applyFont="1" applyAlignment="1">
      <alignment horizontal="center" vertical="center" wrapText="1"/>
    </xf>
    <xf numFmtId="177" fontId="4" fillId="0" borderId="0" xfId="50" applyNumberFormat="1" applyFont="1" applyAlignment="1">
      <alignment horizontal="right" vertical="center" wrapText="1"/>
    </xf>
    <xf numFmtId="43" fontId="1" fillId="0" borderId="7" xfId="0" applyNumberFormat="1" applyFont="1" applyBorder="1" applyAlignment="1">
      <alignment horizontal="center" vertical="center"/>
    </xf>
    <xf numFmtId="10" fontId="1" fillId="0" borderId="7" xfId="3" applyNumberFormat="1" applyFont="1" applyBorder="1" applyAlignment="1">
      <alignment horizontal="center" vertical="center"/>
    </xf>
    <xf numFmtId="43" fontId="1" fillId="0" borderId="7" xfId="3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 wrapText="1"/>
    </xf>
    <xf numFmtId="43" fontId="1" fillId="0" borderId="1" xfId="0" applyNumberFormat="1" applyFont="1" applyBorder="1" applyAlignment="1">
      <alignment horizontal="center" vertical="center"/>
    </xf>
    <xf numFmtId="10" fontId="1" fillId="0" borderId="2" xfId="3" applyNumberFormat="1" applyFont="1" applyBorder="1" applyAlignment="1">
      <alignment horizontal="center" vertical="center" wrapText="1"/>
    </xf>
    <xf numFmtId="43" fontId="1" fillId="0" borderId="2" xfId="3" applyNumberFormat="1" applyFont="1" applyBorder="1" applyAlignment="1">
      <alignment horizontal="center" vertical="center" wrapText="1"/>
    </xf>
    <xf numFmtId="43" fontId="7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center" vertical="center"/>
    </xf>
    <xf numFmtId="177" fontId="1" fillId="0" borderId="4" xfId="50" applyNumberFormat="1" applyFont="1" applyBorder="1" applyAlignment="1">
      <alignment horizontal="center" vertical="center" wrapText="1"/>
    </xf>
    <xf numFmtId="177" fontId="1" fillId="0" borderId="5" xfId="50" applyNumberFormat="1" applyFont="1" applyBorder="1" applyAlignment="1">
      <alignment horizontal="right" vertical="center" wrapText="1"/>
    </xf>
    <xf numFmtId="10" fontId="1" fillId="0" borderId="3" xfId="3" applyNumberFormat="1" applyFont="1" applyBorder="1" applyAlignment="1">
      <alignment horizontal="center" vertical="center" wrapText="1"/>
    </xf>
    <xf numFmtId="43" fontId="1" fillId="0" borderId="3" xfId="3" applyNumberFormat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center" vertical="center" wrapText="1"/>
    </xf>
    <xf numFmtId="43" fontId="1" fillId="0" borderId="3" xfId="3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177" fontId="1" fillId="0" borderId="1" xfId="50" applyNumberFormat="1" applyFont="1" applyBorder="1" applyAlignment="1">
      <alignment horizontal="right" vertical="center"/>
    </xf>
    <xf numFmtId="177" fontId="1" fillId="0" borderId="1" xfId="50" applyNumberFormat="1" applyFont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/>
    </xf>
    <xf numFmtId="9" fontId="1" fillId="0" borderId="3" xfId="3" applyNumberFormat="1" applyFont="1" applyBorder="1" applyAlignment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0" borderId="0" xfId="5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9" fontId="1" fillId="0" borderId="0" xfId="0" applyNumberFormat="1" applyFont="1" applyAlignment="1">
      <alignment horizontal="center" vertical="center" wrapText="1"/>
    </xf>
    <xf numFmtId="177" fontId="1" fillId="0" borderId="6" xfId="50" applyNumberFormat="1" applyFont="1" applyBorder="1" applyAlignment="1">
      <alignment horizontal="right" vertical="center" wrapText="1"/>
    </xf>
    <xf numFmtId="177" fontId="1" fillId="0" borderId="5" xfId="5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177" fontId="1" fillId="0" borderId="1" xfId="50" applyNumberFormat="1" applyFont="1" applyBorder="1" applyAlignment="1">
      <alignment horizontal="left" vertical="center" wrapText="1"/>
    </xf>
    <xf numFmtId="177" fontId="2" fillId="0" borderId="1" xfId="50" applyNumberFormat="1" applyFont="1" applyBorder="1" applyAlignment="1">
      <alignment horizontal="right" vertical="center"/>
    </xf>
    <xf numFmtId="177" fontId="2" fillId="0" borderId="1" xfId="50" applyNumberFormat="1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1" fillId="0" borderId="3" xfId="3" applyNumberFormat="1" applyFont="1" applyFill="1" applyBorder="1" applyAlignment="1" applyProtection="1">
      <alignment horizontal="center" vertical="center" wrapText="1"/>
    </xf>
    <xf numFmtId="180" fontId="2" fillId="0" borderId="3" xfId="3" applyNumberFormat="1" applyFont="1" applyFill="1" applyBorder="1" applyAlignment="1" applyProtection="1">
      <alignment horizontal="center" vertical="center" wrapText="1"/>
    </xf>
    <xf numFmtId="177" fontId="2" fillId="0" borderId="1" xfId="50" applyNumberFormat="1" applyFont="1" applyBorder="1" applyAlignment="1">
      <alignment horizontal="center" vertical="center"/>
    </xf>
    <xf numFmtId="43" fontId="1" fillId="0" borderId="3" xfId="3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right" vertical="center"/>
    </xf>
    <xf numFmtId="9" fontId="2" fillId="0" borderId="3" xfId="3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6" xfId="0" applyNumberFormat="1" applyFont="1" applyFill="1" applyBorder="1" applyAlignment="1">
      <alignment horizontal="right" vertical="center"/>
    </xf>
    <xf numFmtId="181" fontId="2" fillId="0" borderId="1" xfId="0" applyNumberFormat="1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43" fontId="3" fillId="0" borderId="0" xfId="0" applyNumberFormat="1" applyFont="1" applyFill="1">
      <alignment vertical="center"/>
    </xf>
    <xf numFmtId="43" fontId="3" fillId="0" borderId="0" xfId="0" applyNumberFormat="1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10" fontId="3" fillId="0" borderId="0" xfId="3" applyNumberFormat="1" applyFont="1">
      <alignment vertical="center"/>
    </xf>
    <xf numFmtId="43" fontId="3" fillId="0" borderId="0" xfId="3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8446"/>
  <sheetViews>
    <sheetView tabSelected="1" workbookViewId="0">
      <pane ySplit="5" topLeftCell="A164" activePane="bottomLeft" state="frozen"/>
      <selection/>
      <selection pane="bottomLeft" activeCell="L178" sqref="L178:L179"/>
    </sheetView>
  </sheetViews>
  <sheetFormatPr defaultColWidth="9" defaultRowHeight="14.25"/>
  <cols>
    <col min="1" max="1" width="5.75" style="6" customWidth="1"/>
    <col min="2" max="2" width="11.25" style="6" customWidth="1"/>
    <col min="3" max="3" width="10.875" style="6" customWidth="1"/>
    <col min="4" max="4" width="13.375" style="7" customWidth="1"/>
    <col min="5" max="5" width="13.875" style="7" customWidth="1"/>
    <col min="6" max="6" width="11" style="8" customWidth="1"/>
    <col min="7" max="7" width="14.125" style="8" customWidth="1"/>
    <col min="8" max="8" width="14.125" style="9" customWidth="1"/>
    <col min="9" max="9" width="18.125" style="10" customWidth="1"/>
    <col min="10" max="10" width="11.25" style="11" customWidth="1"/>
    <col min="11" max="11" width="15.25" style="12" customWidth="1"/>
    <col min="12" max="12" width="14.5083333333333" style="10" customWidth="1"/>
    <col min="13" max="13" width="18.5" style="10" customWidth="1"/>
    <col min="14" max="14" width="17.5" style="13" customWidth="1"/>
    <col min="15" max="15" width="13" style="13" customWidth="1"/>
    <col min="16" max="16" width="11.625" style="13" customWidth="1"/>
    <col min="17" max="17" width="12.375" style="13" customWidth="1"/>
    <col min="18" max="18" width="18.5" style="13" customWidth="1"/>
    <col min="19" max="19" width="31.125" style="14" customWidth="1"/>
    <col min="20" max="20" width="17.25" style="15" customWidth="1"/>
    <col min="21" max="16384" width="9" style="6"/>
  </cols>
  <sheetData>
    <row r="1" ht="18" customHeight="1" spans="1:2">
      <c r="A1" s="16" t="s">
        <v>0</v>
      </c>
      <c r="B1" s="16"/>
    </row>
    <row r="2" ht="28.05" customHeight="1" spans="1:20">
      <c r="A2" s="17" t="s">
        <v>1</v>
      </c>
      <c r="B2" s="17"/>
      <c r="C2" s="17"/>
      <c r="D2" s="18"/>
      <c r="E2" s="18"/>
      <c r="F2" s="19"/>
      <c r="G2" s="19"/>
      <c r="H2" s="20"/>
      <c r="I2" s="38"/>
      <c r="J2" s="39"/>
      <c r="K2" s="40"/>
      <c r="L2" s="38"/>
      <c r="M2" s="38"/>
      <c r="N2" s="41"/>
      <c r="O2" s="42"/>
      <c r="P2" s="43"/>
      <c r="Q2" s="43"/>
      <c r="R2" s="68"/>
      <c r="S2" s="69"/>
      <c r="T2" s="17"/>
    </row>
    <row r="3" ht="26" customHeight="1" spans="1:20">
      <c r="A3" s="21"/>
      <c r="B3" s="21"/>
      <c r="C3" s="21"/>
      <c r="D3" s="22"/>
      <c r="E3" s="22"/>
      <c r="F3" s="23"/>
      <c r="G3" s="23"/>
      <c r="H3" s="24"/>
      <c r="I3" s="44" t="s">
        <v>2</v>
      </c>
      <c r="J3" s="45"/>
      <c r="K3" s="46"/>
      <c r="L3" s="44"/>
      <c r="M3" s="44"/>
      <c r="O3" s="47"/>
      <c r="P3" s="47"/>
      <c r="Q3" s="47"/>
      <c r="S3" s="70"/>
      <c r="T3" s="71"/>
    </row>
    <row r="4" s="1" customFormat="1" ht="26" customHeight="1" spans="1:20">
      <c r="A4" s="25" t="s">
        <v>3</v>
      </c>
      <c r="B4" s="26" t="s">
        <v>4</v>
      </c>
      <c r="C4" s="25" t="s">
        <v>5</v>
      </c>
      <c r="D4" s="27" t="s">
        <v>6</v>
      </c>
      <c r="E4" s="27" t="s">
        <v>7</v>
      </c>
      <c r="F4" s="28" t="s">
        <v>8</v>
      </c>
      <c r="G4" s="28" t="s">
        <v>9</v>
      </c>
      <c r="H4" s="28" t="s">
        <v>10</v>
      </c>
      <c r="I4" s="48" t="s">
        <v>11</v>
      </c>
      <c r="J4" s="49" t="s">
        <v>12</v>
      </c>
      <c r="K4" s="50" t="s">
        <v>13</v>
      </c>
      <c r="L4" s="51" t="s">
        <v>14</v>
      </c>
      <c r="M4" s="52" t="s">
        <v>15</v>
      </c>
      <c r="N4" s="53" t="s">
        <v>16</v>
      </c>
      <c r="O4" s="54" t="s">
        <v>17</v>
      </c>
      <c r="P4" s="55"/>
      <c r="Q4" s="72"/>
      <c r="R4" s="73" t="s">
        <v>18</v>
      </c>
      <c r="S4" s="60" t="s">
        <v>19</v>
      </c>
      <c r="T4" s="74" t="s">
        <v>20</v>
      </c>
    </row>
    <row r="5" s="1" customFormat="1" ht="36" customHeight="1" spans="1:20">
      <c r="A5" s="25"/>
      <c r="B5" s="29"/>
      <c r="C5" s="25"/>
      <c r="D5" s="27"/>
      <c r="E5" s="27"/>
      <c r="F5" s="30"/>
      <c r="G5" s="30"/>
      <c r="H5" s="31"/>
      <c r="I5" s="48"/>
      <c r="J5" s="56"/>
      <c r="K5" s="57"/>
      <c r="L5" s="58"/>
      <c r="M5" s="59"/>
      <c r="N5" s="60" t="s">
        <v>21</v>
      </c>
      <c r="O5" s="60" t="s">
        <v>22</v>
      </c>
      <c r="P5" s="60" t="s">
        <v>21</v>
      </c>
      <c r="Q5" s="60" t="s">
        <v>23</v>
      </c>
      <c r="R5" s="60" t="s">
        <v>21</v>
      </c>
      <c r="S5" s="60"/>
      <c r="T5" s="74"/>
    </row>
    <row r="6" s="1" customFormat="1" ht="30" customHeight="1" spans="1:20">
      <c r="A6" s="25" t="s">
        <v>24</v>
      </c>
      <c r="B6" s="25" t="s">
        <v>25</v>
      </c>
      <c r="C6" s="25" t="s">
        <v>26</v>
      </c>
      <c r="D6" s="32">
        <v>45623</v>
      </c>
      <c r="E6" s="32">
        <v>45653</v>
      </c>
      <c r="F6" s="33">
        <v>0.65</v>
      </c>
      <c r="G6" s="33">
        <f>F6/0.065</f>
        <v>10</v>
      </c>
      <c r="H6" s="33">
        <v>17750</v>
      </c>
      <c r="I6" s="48">
        <f>F6*H6</f>
        <v>11537.5</v>
      </c>
      <c r="J6" s="56">
        <v>0.0488</v>
      </c>
      <c r="K6" s="61">
        <f>I6*J6</f>
        <v>563.03</v>
      </c>
      <c r="L6" s="62">
        <f>K6*0.2</f>
        <v>112.606</v>
      </c>
      <c r="M6" s="62"/>
      <c r="N6" s="63">
        <f>K6*0.8</f>
        <v>450.424</v>
      </c>
      <c r="O6" s="60"/>
      <c r="P6" s="64"/>
      <c r="Q6" s="64"/>
      <c r="R6" s="63">
        <f>N6-P6</f>
        <v>450.424</v>
      </c>
      <c r="S6" s="75" t="s">
        <v>27</v>
      </c>
      <c r="T6" s="74" t="s">
        <v>28</v>
      </c>
    </row>
    <row r="7" s="1" customFormat="1" ht="30" customHeight="1" spans="1:20">
      <c r="A7" s="25" t="s">
        <v>29</v>
      </c>
      <c r="B7" s="25" t="s">
        <v>25</v>
      </c>
      <c r="C7" s="25" t="s">
        <v>30</v>
      </c>
      <c r="D7" s="32">
        <v>45623</v>
      </c>
      <c r="E7" s="32">
        <v>45653</v>
      </c>
      <c r="F7" s="33">
        <v>0.4</v>
      </c>
      <c r="G7" s="33">
        <f t="shared" ref="G7:G48" si="0">F7/0.065</f>
        <v>6.15384615384615</v>
      </c>
      <c r="H7" s="33">
        <v>17750</v>
      </c>
      <c r="I7" s="48">
        <f t="shared" ref="I7:I72" si="1">F7*H7</f>
        <v>7100</v>
      </c>
      <c r="J7" s="56">
        <v>0.0488</v>
      </c>
      <c r="K7" s="61">
        <f t="shared" ref="K7:K49" si="2">I7*J7</f>
        <v>346.48</v>
      </c>
      <c r="L7" s="62">
        <f t="shared" ref="L7:L48" si="3">K7*0.2</f>
        <v>69.296</v>
      </c>
      <c r="M7" s="62"/>
      <c r="N7" s="63">
        <f t="shared" ref="N7:N48" si="4">K7*0.8</f>
        <v>277.184</v>
      </c>
      <c r="O7" s="60"/>
      <c r="P7" s="64"/>
      <c r="Q7" s="64"/>
      <c r="R7" s="63">
        <f t="shared" ref="R7:R70" si="5">N7-P7</f>
        <v>277.184</v>
      </c>
      <c r="S7" s="75" t="s">
        <v>27</v>
      </c>
      <c r="T7" s="74" t="s">
        <v>28</v>
      </c>
    </row>
    <row r="8" s="1" customFormat="1" ht="30" customHeight="1" spans="1:20">
      <c r="A8" s="25" t="s">
        <v>31</v>
      </c>
      <c r="B8" s="25" t="s">
        <v>25</v>
      </c>
      <c r="C8" s="25" t="s">
        <v>32</v>
      </c>
      <c r="D8" s="32">
        <v>45623</v>
      </c>
      <c r="E8" s="32">
        <v>45653</v>
      </c>
      <c r="F8" s="33">
        <v>0.4</v>
      </c>
      <c r="G8" s="33">
        <f t="shared" si="0"/>
        <v>6.15384615384615</v>
      </c>
      <c r="H8" s="33">
        <v>17750</v>
      </c>
      <c r="I8" s="48">
        <f t="shared" si="1"/>
        <v>7100</v>
      </c>
      <c r="J8" s="56">
        <v>0.0488</v>
      </c>
      <c r="K8" s="61">
        <f t="shared" si="2"/>
        <v>346.48</v>
      </c>
      <c r="L8" s="62">
        <f t="shared" si="3"/>
        <v>69.296</v>
      </c>
      <c r="M8" s="62"/>
      <c r="N8" s="63">
        <f t="shared" si="4"/>
        <v>277.184</v>
      </c>
      <c r="O8" s="60"/>
      <c r="P8" s="64"/>
      <c r="Q8" s="64"/>
      <c r="R8" s="63">
        <f t="shared" si="5"/>
        <v>277.184</v>
      </c>
      <c r="S8" s="75" t="s">
        <v>27</v>
      </c>
      <c r="T8" s="74" t="s">
        <v>28</v>
      </c>
    </row>
    <row r="9" s="1" customFormat="1" ht="30" customHeight="1" spans="1:20">
      <c r="A9" s="25" t="s">
        <v>33</v>
      </c>
      <c r="B9" s="25" t="s">
        <v>25</v>
      </c>
      <c r="C9" s="25" t="s">
        <v>34</v>
      </c>
      <c r="D9" s="32">
        <v>45623</v>
      </c>
      <c r="E9" s="32">
        <v>45653</v>
      </c>
      <c r="F9" s="33">
        <v>0.65</v>
      </c>
      <c r="G9" s="33">
        <f t="shared" si="0"/>
        <v>10</v>
      </c>
      <c r="H9" s="33">
        <v>17750</v>
      </c>
      <c r="I9" s="48">
        <f t="shared" si="1"/>
        <v>11537.5</v>
      </c>
      <c r="J9" s="56">
        <v>0.0488</v>
      </c>
      <c r="K9" s="61">
        <f t="shared" si="2"/>
        <v>563.03</v>
      </c>
      <c r="L9" s="62">
        <f t="shared" si="3"/>
        <v>112.606</v>
      </c>
      <c r="M9" s="62"/>
      <c r="N9" s="63">
        <f t="shared" si="4"/>
        <v>450.424</v>
      </c>
      <c r="O9" s="60"/>
      <c r="P9" s="64"/>
      <c r="Q9" s="64"/>
      <c r="R9" s="63">
        <f t="shared" si="5"/>
        <v>450.424</v>
      </c>
      <c r="S9" s="75" t="s">
        <v>27</v>
      </c>
      <c r="T9" s="74" t="s">
        <v>28</v>
      </c>
    </row>
    <row r="10" s="1" customFormat="1" ht="30" customHeight="1" spans="1:20">
      <c r="A10" s="25" t="s">
        <v>35</v>
      </c>
      <c r="B10" s="25" t="s">
        <v>25</v>
      </c>
      <c r="C10" s="25" t="s">
        <v>36</v>
      </c>
      <c r="D10" s="32">
        <v>45623</v>
      </c>
      <c r="E10" s="32">
        <v>45653</v>
      </c>
      <c r="F10" s="33">
        <v>0.31</v>
      </c>
      <c r="G10" s="33">
        <f t="shared" si="0"/>
        <v>4.76923076923077</v>
      </c>
      <c r="H10" s="33">
        <v>17750</v>
      </c>
      <c r="I10" s="48">
        <f t="shared" si="1"/>
        <v>5502.5</v>
      </c>
      <c r="J10" s="56">
        <v>0.0488</v>
      </c>
      <c r="K10" s="61">
        <f t="shared" si="2"/>
        <v>268.522</v>
      </c>
      <c r="L10" s="62">
        <f t="shared" si="3"/>
        <v>53.7044</v>
      </c>
      <c r="M10" s="62"/>
      <c r="N10" s="63">
        <f t="shared" si="4"/>
        <v>214.8176</v>
      </c>
      <c r="O10" s="60"/>
      <c r="P10" s="64"/>
      <c r="Q10" s="64"/>
      <c r="R10" s="63">
        <f t="shared" si="5"/>
        <v>214.8176</v>
      </c>
      <c r="S10" s="75" t="s">
        <v>27</v>
      </c>
      <c r="T10" s="74" t="s">
        <v>28</v>
      </c>
    </row>
    <row r="11" s="1" customFormat="1" ht="30" customHeight="1" spans="1:20">
      <c r="A11" s="25" t="s">
        <v>37</v>
      </c>
      <c r="B11" s="25" t="s">
        <v>25</v>
      </c>
      <c r="C11" s="25" t="s">
        <v>38</v>
      </c>
      <c r="D11" s="32">
        <v>45623</v>
      </c>
      <c r="E11" s="32">
        <v>45653</v>
      </c>
      <c r="F11" s="33">
        <v>0.59</v>
      </c>
      <c r="G11" s="33">
        <f t="shared" si="0"/>
        <v>9.07692307692308</v>
      </c>
      <c r="H11" s="33">
        <v>17750</v>
      </c>
      <c r="I11" s="48">
        <f t="shared" si="1"/>
        <v>10472.5</v>
      </c>
      <c r="J11" s="56">
        <v>0.0488</v>
      </c>
      <c r="K11" s="61">
        <f t="shared" si="2"/>
        <v>511.058</v>
      </c>
      <c r="L11" s="62">
        <f t="shared" si="3"/>
        <v>102.2116</v>
      </c>
      <c r="M11" s="62"/>
      <c r="N11" s="63">
        <f t="shared" si="4"/>
        <v>408.8464</v>
      </c>
      <c r="O11" s="60"/>
      <c r="P11" s="64"/>
      <c r="Q11" s="64"/>
      <c r="R11" s="63">
        <f t="shared" si="5"/>
        <v>408.8464</v>
      </c>
      <c r="S11" s="75" t="s">
        <v>27</v>
      </c>
      <c r="T11" s="74" t="s">
        <v>28</v>
      </c>
    </row>
    <row r="12" s="1" customFormat="1" ht="30" customHeight="1" spans="1:20">
      <c r="A12" s="25" t="s">
        <v>39</v>
      </c>
      <c r="B12" s="25" t="s">
        <v>25</v>
      </c>
      <c r="C12" s="25" t="s">
        <v>40</v>
      </c>
      <c r="D12" s="32">
        <v>45623</v>
      </c>
      <c r="E12" s="32">
        <v>45653</v>
      </c>
      <c r="F12" s="33">
        <v>0.49</v>
      </c>
      <c r="G12" s="33">
        <f t="shared" si="0"/>
        <v>7.53846153846154</v>
      </c>
      <c r="H12" s="33">
        <v>17750</v>
      </c>
      <c r="I12" s="48">
        <f t="shared" si="1"/>
        <v>8697.5</v>
      </c>
      <c r="J12" s="56">
        <v>0.0488</v>
      </c>
      <c r="K12" s="61">
        <f t="shared" si="2"/>
        <v>424.438</v>
      </c>
      <c r="L12" s="62">
        <f t="shared" si="3"/>
        <v>84.8876</v>
      </c>
      <c r="M12" s="62"/>
      <c r="N12" s="63">
        <f t="shared" si="4"/>
        <v>339.5504</v>
      </c>
      <c r="O12" s="60"/>
      <c r="P12" s="64"/>
      <c r="Q12" s="64"/>
      <c r="R12" s="63">
        <f t="shared" si="5"/>
        <v>339.5504</v>
      </c>
      <c r="S12" s="75" t="s">
        <v>27</v>
      </c>
      <c r="T12" s="74" t="s">
        <v>28</v>
      </c>
    </row>
    <row r="13" s="1" customFormat="1" ht="30" customHeight="1" spans="1:20">
      <c r="A13" s="25" t="s">
        <v>41</v>
      </c>
      <c r="B13" s="25" t="s">
        <v>25</v>
      </c>
      <c r="C13" s="25" t="s">
        <v>42</v>
      </c>
      <c r="D13" s="32">
        <v>45623</v>
      </c>
      <c r="E13" s="32">
        <v>45653</v>
      </c>
      <c r="F13" s="33">
        <v>0.59</v>
      </c>
      <c r="G13" s="33">
        <f t="shared" si="0"/>
        <v>9.07692307692308</v>
      </c>
      <c r="H13" s="33">
        <v>17750</v>
      </c>
      <c r="I13" s="48">
        <f t="shared" si="1"/>
        <v>10472.5</v>
      </c>
      <c r="J13" s="56">
        <v>0.0488</v>
      </c>
      <c r="K13" s="61">
        <f t="shared" si="2"/>
        <v>511.058</v>
      </c>
      <c r="L13" s="62">
        <f t="shared" si="3"/>
        <v>102.2116</v>
      </c>
      <c r="M13" s="62"/>
      <c r="N13" s="63">
        <f t="shared" si="4"/>
        <v>408.8464</v>
      </c>
      <c r="O13" s="60"/>
      <c r="P13" s="64"/>
      <c r="Q13" s="64"/>
      <c r="R13" s="63">
        <f t="shared" si="5"/>
        <v>408.8464</v>
      </c>
      <c r="S13" s="75" t="s">
        <v>27</v>
      </c>
      <c r="T13" s="74" t="s">
        <v>28</v>
      </c>
    </row>
    <row r="14" s="1" customFormat="1" ht="30" customHeight="1" spans="1:20">
      <c r="A14" s="25" t="s">
        <v>43</v>
      </c>
      <c r="B14" s="25" t="s">
        <v>25</v>
      </c>
      <c r="C14" s="25" t="s">
        <v>44</v>
      </c>
      <c r="D14" s="32">
        <v>45623</v>
      </c>
      <c r="E14" s="32">
        <v>45653</v>
      </c>
      <c r="F14" s="33">
        <v>0.59</v>
      </c>
      <c r="G14" s="33">
        <f t="shared" si="0"/>
        <v>9.07692307692308</v>
      </c>
      <c r="H14" s="33">
        <v>17750</v>
      </c>
      <c r="I14" s="48">
        <f t="shared" si="1"/>
        <v>10472.5</v>
      </c>
      <c r="J14" s="56">
        <v>0.0488</v>
      </c>
      <c r="K14" s="61">
        <f t="shared" si="2"/>
        <v>511.058</v>
      </c>
      <c r="L14" s="62">
        <f t="shared" si="3"/>
        <v>102.2116</v>
      </c>
      <c r="M14" s="62"/>
      <c r="N14" s="63">
        <f t="shared" si="4"/>
        <v>408.8464</v>
      </c>
      <c r="O14" s="60"/>
      <c r="P14" s="64"/>
      <c r="Q14" s="64"/>
      <c r="R14" s="63">
        <f t="shared" si="5"/>
        <v>408.8464</v>
      </c>
      <c r="S14" s="75" t="s">
        <v>27</v>
      </c>
      <c r="T14" s="74" t="s">
        <v>28</v>
      </c>
    </row>
    <row r="15" s="1" customFormat="1" ht="30" customHeight="1" spans="1:20">
      <c r="A15" s="25" t="s">
        <v>45</v>
      </c>
      <c r="B15" s="25" t="s">
        <v>25</v>
      </c>
      <c r="C15" s="25" t="s">
        <v>46</v>
      </c>
      <c r="D15" s="32">
        <v>45623</v>
      </c>
      <c r="E15" s="32">
        <v>45653</v>
      </c>
      <c r="F15" s="33">
        <v>0.4</v>
      </c>
      <c r="G15" s="33">
        <f t="shared" si="0"/>
        <v>6.15384615384615</v>
      </c>
      <c r="H15" s="33">
        <v>17750</v>
      </c>
      <c r="I15" s="48">
        <f t="shared" si="1"/>
        <v>7100</v>
      </c>
      <c r="J15" s="56">
        <v>0.0488</v>
      </c>
      <c r="K15" s="61">
        <f t="shared" si="2"/>
        <v>346.48</v>
      </c>
      <c r="L15" s="62">
        <f t="shared" si="3"/>
        <v>69.296</v>
      </c>
      <c r="M15" s="62"/>
      <c r="N15" s="63">
        <f t="shared" si="4"/>
        <v>277.184</v>
      </c>
      <c r="O15" s="60"/>
      <c r="P15" s="64"/>
      <c r="Q15" s="64"/>
      <c r="R15" s="63">
        <f t="shared" si="5"/>
        <v>277.184</v>
      </c>
      <c r="S15" s="75" t="s">
        <v>27</v>
      </c>
      <c r="T15" s="74" t="s">
        <v>28</v>
      </c>
    </row>
    <row r="16" s="1" customFormat="1" ht="30" customHeight="1" spans="1:20">
      <c r="A16" s="25" t="s">
        <v>47</v>
      </c>
      <c r="B16" s="25" t="s">
        <v>25</v>
      </c>
      <c r="C16" s="25" t="s">
        <v>48</v>
      </c>
      <c r="D16" s="32">
        <v>45623</v>
      </c>
      <c r="E16" s="32">
        <v>45653</v>
      </c>
      <c r="F16" s="33">
        <v>0.99</v>
      </c>
      <c r="G16" s="33">
        <f t="shared" si="0"/>
        <v>15.2307692307692</v>
      </c>
      <c r="H16" s="33">
        <v>17750</v>
      </c>
      <c r="I16" s="48">
        <f t="shared" si="1"/>
        <v>17572.5</v>
      </c>
      <c r="J16" s="56">
        <v>0.0488</v>
      </c>
      <c r="K16" s="61">
        <f t="shared" si="2"/>
        <v>857.538</v>
      </c>
      <c r="L16" s="62">
        <f t="shared" si="3"/>
        <v>171.5076</v>
      </c>
      <c r="M16" s="62"/>
      <c r="N16" s="63">
        <f t="shared" si="4"/>
        <v>686.0304</v>
      </c>
      <c r="O16" s="60"/>
      <c r="P16" s="64"/>
      <c r="Q16" s="64"/>
      <c r="R16" s="63">
        <f t="shared" si="5"/>
        <v>686.0304</v>
      </c>
      <c r="S16" s="75" t="s">
        <v>27</v>
      </c>
      <c r="T16" s="74" t="s">
        <v>28</v>
      </c>
    </row>
    <row r="17" s="1" customFormat="1" ht="30" customHeight="1" spans="1:20">
      <c r="A17" s="25" t="s">
        <v>49</v>
      </c>
      <c r="B17" s="25" t="s">
        <v>25</v>
      </c>
      <c r="C17" s="25" t="s">
        <v>50</v>
      </c>
      <c r="D17" s="32">
        <v>45623</v>
      </c>
      <c r="E17" s="32">
        <v>45653</v>
      </c>
      <c r="F17" s="33">
        <v>2.95</v>
      </c>
      <c r="G17" s="33">
        <f t="shared" si="0"/>
        <v>45.3846153846154</v>
      </c>
      <c r="H17" s="33">
        <v>17750</v>
      </c>
      <c r="I17" s="48">
        <f t="shared" si="1"/>
        <v>52362.5</v>
      </c>
      <c r="J17" s="56">
        <v>0.0488</v>
      </c>
      <c r="K17" s="61">
        <f t="shared" si="2"/>
        <v>2555.29</v>
      </c>
      <c r="L17" s="62">
        <f t="shared" si="3"/>
        <v>511.058</v>
      </c>
      <c r="M17" s="62"/>
      <c r="N17" s="63">
        <f t="shared" si="4"/>
        <v>2044.232</v>
      </c>
      <c r="O17" s="60"/>
      <c r="P17" s="64"/>
      <c r="Q17" s="64"/>
      <c r="R17" s="63">
        <f t="shared" si="5"/>
        <v>2044.232</v>
      </c>
      <c r="S17" s="75" t="s">
        <v>27</v>
      </c>
      <c r="T17" s="74" t="s">
        <v>28</v>
      </c>
    </row>
    <row r="18" s="1" customFormat="1" ht="30" customHeight="1" spans="1:20">
      <c r="A18" s="25" t="s">
        <v>51</v>
      </c>
      <c r="B18" s="25" t="s">
        <v>25</v>
      </c>
      <c r="C18" s="25" t="s">
        <v>52</v>
      </c>
      <c r="D18" s="32">
        <v>45623</v>
      </c>
      <c r="E18" s="32">
        <v>45653</v>
      </c>
      <c r="F18" s="33">
        <v>1.38</v>
      </c>
      <c r="G18" s="33">
        <f t="shared" si="0"/>
        <v>21.2307692307692</v>
      </c>
      <c r="H18" s="33">
        <v>17750</v>
      </c>
      <c r="I18" s="48">
        <f t="shared" si="1"/>
        <v>24495</v>
      </c>
      <c r="J18" s="56">
        <v>0.0488</v>
      </c>
      <c r="K18" s="61">
        <f t="shared" si="2"/>
        <v>1195.356</v>
      </c>
      <c r="L18" s="62">
        <f t="shared" si="3"/>
        <v>239.0712</v>
      </c>
      <c r="M18" s="62"/>
      <c r="N18" s="63">
        <f t="shared" si="4"/>
        <v>956.2848</v>
      </c>
      <c r="O18" s="60"/>
      <c r="P18" s="64"/>
      <c r="Q18" s="64"/>
      <c r="R18" s="63">
        <f t="shared" si="5"/>
        <v>956.2848</v>
      </c>
      <c r="S18" s="75" t="s">
        <v>27</v>
      </c>
      <c r="T18" s="74" t="s">
        <v>28</v>
      </c>
    </row>
    <row r="19" s="1" customFormat="1" ht="30" customHeight="1" spans="1:20">
      <c r="A19" s="25" t="s">
        <v>53</v>
      </c>
      <c r="B19" s="25" t="s">
        <v>25</v>
      </c>
      <c r="C19" s="25" t="s">
        <v>54</v>
      </c>
      <c r="D19" s="32">
        <v>45623</v>
      </c>
      <c r="E19" s="32">
        <v>45653</v>
      </c>
      <c r="F19" s="33">
        <v>2.95</v>
      </c>
      <c r="G19" s="33">
        <f t="shared" si="0"/>
        <v>45.3846153846154</v>
      </c>
      <c r="H19" s="33">
        <v>17750</v>
      </c>
      <c r="I19" s="48">
        <f t="shared" si="1"/>
        <v>52362.5</v>
      </c>
      <c r="J19" s="56">
        <v>0.0488</v>
      </c>
      <c r="K19" s="61">
        <f t="shared" si="2"/>
        <v>2555.29</v>
      </c>
      <c r="L19" s="62">
        <f t="shared" si="3"/>
        <v>511.058</v>
      </c>
      <c r="M19" s="62"/>
      <c r="N19" s="63">
        <f t="shared" si="4"/>
        <v>2044.232</v>
      </c>
      <c r="O19" s="60"/>
      <c r="P19" s="64"/>
      <c r="Q19" s="64"/>
      <c r="R19" s="63">
        <f t="shared" si="5"/>
        <v>2044.232</v>
      </c>
      <c r="S19" s="75" t="s">
        <v>27</v>
      </c>
      <c r="T19" s="74" t="s">
        <v>28</v>
      </c>
    </row>
    <row r="20" s="1" customFormat="1" ht="30" customHeight="1" spans="1:20">
      <c r="A20" s="25" t="s">
        <v>55</v>
      </c>
      <c r="B20" s="25" t="s">
        <v>25</v>
      </c>
      <c r="C20" s="25" t="s">
        <v>56</v>
      </c>
      <c r="D20" s="32">
        <v>45623</v>
      </c>
      <c r="E20" s="32">
        <v>45653</v>
      </c>
      <c r="F20" s="33">
        <v>0.29</v>
      </c>
      <c r="G20" s="33">
        <f t="shared" si="0"/>
        <v>4.46153846153846</v>
      </c>
      <c r="H20" s="33">
        <v>17750</v>
      </c>
      <c r="I20" s="48">
        <f t="shared" si="1"/>
        <v>5147.5</v>
      </c>
      <c r="J20" s="56">
        <v>0.0488</v>
      </c>
      <c r="K20" s="61">
        <f t="shared" si="2"/>
        <v>251.198</v>
      </c>
      <c r="L20" s="62">
        <f t="shared" si="3"/>
        <v>50.2396</v>
      </c>
      <c r="M20" s="62"/>
      <c r="N20" s="63">
        <f t="shared" si="4"/>
        <v>200.9584</v>
      </c>
      <c r="O20" s="60"/>
      <c r="P20" s="64"/>
      <c r="Q20" s="64"/>
      <c r="R20" s="63">
        <f t="shared" si="5"/>
        <v>200.9584</v>
      </c>
      <c r="S20" s="75" t="s">
        <v>27</v>
      </c>
      <c r="T20" s="74" t="s">
        <v>28</v>
      </c>
    </row>
    <row r="21" s="1" customFormat="1" ht="30" customHeight="1" spans="1:20">
      <c r="A21" s="25" t="s">
        <v>57</v>
      </c>
      <c r="B21" s="25" t="s">
        <v>25</v>
      </c>
      <c r="C21" s="25" t="s">
        <v>58</v>
      </c>
      <c r="D21" s="32">
        <v>45623</v>
      </c>
      <c r="E21" s="32">
        <v>45653</v>
      </c>
      <c r="F21" s="33">
        <v>0.99</v>
      </c>
      <c r="G21" s="33">
        <f t="shared" si="0"/>
        <v>15.2307692307692</v>
      </c>
      <c r="H21" s="33">
        <v>17750</v>
      </c>
      <c r="I21" s="48">
        <f t="shared" si="1"/>
        <v>17572.5</v>
      </c>
      <c r="J21" s="56">
        <v>0.0488</v>
      </c>
      <c r="K21" s="61">
        <f t="shared" si="2"/>
        <v>857.538</v>
      </c>
      <c r="L21" s="62">
        <f t="shared" si="3"/>
        <v>171.5076</v>
      </c>
      <c r="M21" s="62"/>
      <c r="N21" s="63">
        <f t="shared" si="4"/>
        <v>686.0304</v>
      </c>
      <c r="O21" s="60"/>
      <c r="P21" s="64"/>
      <c r="Q21" s="64"/>
      <c r="R21" s="63">
        <f t="shared" si="5"/>
        <v>686.0304</v>
      </c>
      <c r="S21" s="75" t="s">
        <v>27</v>
      </c>
      <c r="T21" s="74" t="s">
        <v>28</v>
      </c>
    </row>
    <row r="22" s="1" customFormat="1" ht="30" customHeight="1" spans="1:20">
      <c r="A22" s="25" t="s">
        <v>59</v>
      </c>
      <c r="B22" s="25" t="s">
        <v>25</v>
      </c>
      <c r="C22" s="25" t="s">
        <v>60</v>
      </c>
      <c r="D22" s="32">
        <v>45623</v>
      </c>
      <c r="E22" s="32">
        <v>45653</v>
      </c>
      <c r="F22" s="33">
        <v>0.79</v>
      </c>
      <c r="G22" s="33">
        <f t="shared" si="0"/>
        <v>12.1538461538462</v>
      </c>
      <c r="H22" s="33">
        <v>17750</v>
      </c>
      <c r="I22" s="48">
        <f t="shared" si="1"/>
        <v>14022.5</v>
      </c>
      <c r="J22" s="56">
        <v>0.0488</v>
      </c>
      <c r="K22" s="61">
        <f t="shared" si="2"/>
        <v>684.298</v>
      </c>
      <c r="L22" s="62">
        <f t="shared" si="3"/>
        <v>136.8596</v>
      </c>
      <c r="M22" s="62"/>
      <c r="N22" s="63">
        <f t="shared" si="4"/>
        <v>547.4384</v>
      </c>
      <c r="O22" s="60"/>
      <c r="P22" s="64"/>
      <c r="Q22" s="64"/>
      <c r="R22" s="63">
        <f t="shared" si="5"/>
        <v>547.4384</v>
      </c>
      <c r="S22" s="75" t="s">
        <v>27</v>
      </c>
      <c r="T22" s="74" t="s">
        <v>28</v>
      </c>
    </row>
    <row r="23" s="1" customFormat="1" ht="30" customHeight="1" spans="1:20">
      <c r="A23" s="25" t="s">
        <v>61</v>
      </c>
      <c r="B23" s="25" t="s">
        <v>25</v>
      </c>
      <c r="C23" s="25" t="s">
        <v>62</v>
      </c>
      <c r="D23" s="32">
        <v>45623</v>
      </c>
      <c r="E23" s="32">
        <v>45653</v>
      </c>
      <c r="F23" s="33">
        <v>1.18</v>
      </c>
      <c r="G23" s="33">
        <f t="shared" si="0"/>
        <v>18.1538461538462</v>
      </c>
      <c r="H23" s="33">
        <v>17750</v>
      </c>
      <c r="I23" s="48">
        <f t="shared" si="1"/>
        <v>20945</v>
      </c>
      <c r="J23" s="56">
        <v>0.0488</v>
      </c>
      <c r="K23" s="61">
        <f t="shared" si="2"/>
        <v>1022.116</v>
      </c>
      <c r="L23" s="62">
        <f t="shared" si="3"/>
        <v>204.4232</v>
      </c>
      <c r="M23" s="62"/>
      <c r="N23" s="63">
        <f t="shared" si="4"/>
        <v>817.6928</v>
      </c>
      <c r="O23" s="60"/>
      <c r="P23" s="64"/>
      <c r="Q23" s="64"/>
      <c r="R23" s="63">
        <f t="shared" si="5"/>
        <v>817.6928</v>
      </c>
      <c r="S23" s="75" t="s">
        <v>27</v>
      </c>
      <c r="T23" s="74" t="s">
        <v>28</v>
      </c>
    </row>
    <row r="24" s="1" customFormat="1" ht="30" customHeight="1" spans="1:20">
      <c r="A24" s="25" t="s">
        <v>63</v>
      </c>
      <c r="B24" s="25" t="s">
        <v>25</v>
      </c>
      <c r="C24" s="25" t="s">
        <v>64</v>
      </c>
      <c r="D24" s="32">
        <v>45623</v>
      </c>
      <c r="E24" s="32">
        <v>45653</v>
      </c>
      <c r="F24" s="33">
        <v>0.59</v>
      </c>
      <c r="G24" s="33">
        <f t="shared" si="0"/>
        <v>9.07692307692308</v>
      </c>
      <c r="H24" s="33">
        <v>17750</v>
      </c>
      <c r="I24" s="48">
        <f t="shared" si="1"/>
        <v>10472.5</v>
      </c>
      <c r="J24" s="56">
        <v>0.0488</v>
      </c>
      <c r="K24" s="61">
        <f t="shared" si="2"/>
        <v>511.058</v>
      </c>
      <c r="L24" s="62">
        <f t="shared" si="3"/>
        <v>102.2116</v>
      </c>
      <c r="M24" s="62"/>
      <c r="N24" s="63">
        <f t="shared" si="4"/>
        <v>408.8464</v>
      </c>
      <c r="O24" s="60"/>
      <c r="P24" s="64"/>
      <c r="Q24" s="64"/>
      <c r="R24" s="63">
        <f t="shared" si="5"/>
        <v>408.8464</v>
      </c>
      <c r="S24" s="75" t="s">
        <v>27</v>
      </c>
      <c r="T24" s="74" t="s">
        <v>28</v>
      </c>
    </row>
    <row r="25" s="1" customFormat="1" ht="30" customHeight="1" spans="1:20">
      <c r="A25" s="25" t="s">
        <v>65</v>
      </c>
      <c r="B25" s="25" t="s">
        <v>25</v>
      </c>
      <c r="C25" s="25" t="s">
        <v>66</v>
      </c>
      <c r="D25" s="32">
        <v>45623</v>
      </c>
      <c r="E25" s="32">
        <v>45653</v>
      </c>
      <c r="F25" s="33">
        <v>1.97</v>
      </c>
      <c r="G25" s="33">
        <f t="shared" si="0"/>
        <v>30.3076923076923</v>
      </c>
      <c r="H25" s="33">
        <v>17750</v>
      </c>
      <c r="I25" s="48">
        <f t="shared" si="1"/>
        <v>34967.5</v>
      </c>
      <c r="J25" s="56">
        <v>0.0488</v>
      </c>
      <c r="K25" s="61">
        <f t="shared" si="2"/>
        <v>1706.414</v>
      </c>
      <c r="L25" s="62">
        <f t="shared" si="3"/>
        <v>341.2828</v>
      </c>
      <c r="M25" s="62"/>
      <c r="N25" s="63">
        <f t="shared" si="4"/>
        <v>1365.1312</v>
      </c>
      <c r="O25" s="60"/>
      <c r="P25" s="64"/>
      <c r="Q25" s="64"/>
      <c r="R25" s="63">
        <f t="shared" si="5"/>
        <v>1365.1312</v>
      </c>
      <c r="S25" s="75" t="s">
        <v>27</v>
      </c>
      <c r="T25" s="74" t="s">
        <v>28</v>
      </c>
    </row>
    <row r="26" s="1" customFormat="1" ht="30" customHeight="1" spans="1:20">
      <c r="A26" s="25" t="s">
        <v>67</v>
      </c>
      <c r="B26" s="25" t="s">
        <v>25</v>
      </c>
      <c r="C26" s="25" t="s">
        <v>68</v>
      </c>
      <c r="D26" s="32">
        <v>45623</v>
      </c>
      <c r="E26" s="32">
        <v>45653</v>
      </c>
      <c r="F26" s="33">
        <v>0.4</v>
      </c>
      <c r="G26" s="33">
        <f t="shared" si="0"/>
        <v>6.15384615384615</v>
      </c>
      <c r="H26" s="33">
        <v>17750</v>
      </c>
      <c r="I26" s="48">
        <f t="shared" si="1"/>
        <v>7100</v>
      </c>
      <c r="J26" s="56">
        <v>0.0488</v>
      </c>
      <c r="K26" s="61">
        <f t="shared" si="2"/>
        <v>346.48</v>
      </c>
      <c r="L26" s="62">
        <f t="shared" si="3"/>
        <v>69.296</v>
      </c>
      <c r="M26" s="62"/>
      <c r="N26" s="63">
        <f t="shared" si="4"/>
        <v>277.184</v>
      </c>
      <c r="O26" s="60"/>
      <c r="P26" s="64"/>
      <c r="Q26" s="64"/>
      <c r="R26" s="63">
        <f t="shared" si="5"/>
        <v>277.184</v>
      </c>
      <c r="S26" s="75" t="s">
        <v>27</v>
      </c>
      <c r="T26" s="74" t="s">
        <v>28</v>
      </c>
    </row>
    <row r="27" s="1" customFormat="1" ht="30" customHeight="1" spans="1:20">
      <c r="A27" s="25" t="s">
        <v>69</v>
      </c>
      <c r="B27" s="25" t="s">
        <v>25</v>
      </c>
      <c r="C27" s="25" t="s">
        <v>70</v>
      </c>
      <c r="D27" s="32">
        <v>45623</v>
      </c>
      <c r="E27" s="32">
        <v>45653</v>
      </c>
      <c r="F27" s="33">
        <v>3.24</v>
      </c>
      <c r="G27" s="33">
        <f t="shared" si="0"/>
        <v>49.8461538461538</v>
      </c>
      <c r="H27" s="33">
        <v>17750</v>
      </c>
      <c r="I27" s="48">
        <f t="shared" si="1"/>
        <v>57510</v>
      </c>
      <c r="J27" s="56">
        <v>0.0488</v>
      </c>
      <c r="K27" s="61">
        <f t="shared" si="2"/>
        <v>2806.488</v>
      </c>
      <c r="L27" s="62">
        <f t="shared" si="3"/>
        <v>561.2976</v>
      </c>
      <c r="M27" s="62"/>
      <c r="N27" s="63">
        <f t="shared" si="4"/>
        <v>2245.1904</v>
      </c>
      <c r="O27" s="60"/>
      <c r="P27" s="64"/>
      <c r="Q27" s="64"/>
      <c r="R27" s="63">
        <f t="shared" si="5"/>
        <v>2245.1904</v>
      </c>
      <c r="S27" s="75" t="s">
        <v>27</v>
      </c>
      <c r="T27" s="74" t="s">
        <v>28</v>
      </c>
    </row>
    <row r="28" s="1" customFormat="1" ht="30" customHeight="1" spans="1:20">
      <c r="A28" s="25" t="s">
        <v>71</v>
      </c>
      <c r="B28" s="25" t="s">
        <v>25</v>
      </c>
      <c r="C28" s="25" t="s">
        <v>72</v>
      </c>
      <c r="D28" s="32">
        <v>45623</v>
      </c>
      <c r="E28" s="32">
        <v>45653</v>
      </c>
      <c r="F28" s="33">
        <v>0.4</v>
      </c>
      <c r="G28" s="33">
        <f t="shared" si="0"/>
        <v>6.15384615384615</v>
      </c>
      <c r="H28" s="33">
        <v>17750</v>
      </c>
      <c r="I28" s="48">
        <f t="shared" si="1"/>
        <v>7100</v>
      </c>
      <c r="J28" s="56">
        <v>0.0488</v>
      </c>
      <c r="K28" s="61">
        <f t="shared" si="2"/>
        <v>346.48</v>
      </c>
      <c r="L28" s="62">
        <f t="shared" si="3"/>
        <v>69.296</v>
      </c>
      <c r="M28" s="62"/>
      <c r="N28" s="63">
        <f t="shared" si="4"/>
        <v>277.184</v>
      </c>
      <c r="O28" s="60"/>
      <c r="P28" s="64"/>
      <c r="Q28" s="64"/>
      <c r="R28" s="63">
        <f t="shared" si="5"/>
        <v>277.184</v>
      </c>
      <c r="S28" s="75" t="s">
        <v>27</v>
      </c>
      <c r="T28" s="74" t="s">
        <v>28</v>
      </c>
    </row>
    <row r="29" s="1" customFormat="1" ht="30" customHeight="1" spans="1:20">
      <c r="A29" s="25" t="s">
        <v>73</v>
      </c>
      <c r="B29" s="25" t="s">
        <v>25</v>
      </c>
      <c r="C29" s="25" t="s">
        <v>74</v>
      </c>
      <c r="D29" s="32">
        <v>45623</v>
      </c>
      <c r="E29" s="32">
        <v>45653</v>
      </c>
      <c r="F29" s="33">
        <v>0.95</v>
      </c>
      <c r="G29" s="33">
        <f t="shared" si="0"/>
        <v>14.6153846153846</v>
      </c>
      <c r="H29" s="33">
        <v>17750</v>
      </c>
      <c r="I29" s="48">
        <f t="shared" si="1"/>
        <v>16862.5</v>
      </c>
      <c r="J29" s="56">
        <v>0.0488</v>
      </c>
      <c r="K29" s="61">
        <f t="shared" si="2"/>
        <v>822.89</v>
      </c>
      <c r="L29" s="62">
        <f t="shared" si="3"/>
        <v>164.578</v>
      </c>
      <c r="M29" s="62"/>
      <c r="N29" s="63">
        <f t="shared" si="4"/>
        <v>658.312</v>
      </c>
      <c r="O29" s="60"/>
      <c r="P29" s="64"/>
      <c r="Q29" s="64"/>
      <c r="R29" s="63">
        <f t="shared" si="5"/>
        <v>658.312</v>
      </c>
      <c r="S29" s="75" t="s">
        <v>27</v>
      </c>
      <c r="T29" s="74" t="s">
        <v>28</v>
      </c>
    </row>
    <row r="30" s="1" customFormat="1" ht="30" customHeight="1" spans="1:20">
      <c r="A30" s="25" t="s">
        <v>75</v>
      </c>
      <c r="B30" s="25" t="s">
        <v>25</v>
      </c>
      <c r="C30" s="25" t="s">
        <v>76</v>
      </c>
      <c r="D30" s="32">
        <v>45623</v>
      </c>
      <c r="E30" s="32">
        <v>45653</v>
      </c>
      <c r="F30" s="33">
        <v>0.88</v>
      </c>
      <c r="G30" s="33">
        <f t="shared" si="0"/>
        <v>13.5384615384615</v>
      </c>
      <c r="H30" s="33">
        <v>17750</v>
      </c>
      <c r="I30" s="48">
        <f t="shared" si="1"/>
        <v>15620</v>
      </c>
      <c r="J30" s="56">
        <v>0.0488</v>
      </c>
      <c r="K30" s="61">
        <f t="shared" si="2"/>
        <v>762.256</v>
      </c>
      <c r="L30" s="62">
        <f t="shared" si="3"/>
        <v>152.4512</v>
      </c>
      <c r="M30" s="62"/>
      <c r="N30" s="63">
        <f t="shared" si="4"/>
        <v>609.8048</v>
      </c>
      <c r="O30" s="60"/>
      <c r="P30" s="64"/>
      <c r="Q30" s="64"/>
      <c r="R30" s="63">
        <f t="shared" si="5"/>
        <v>609.8048</v>
      </c>
      <c r="S30" s="75" t="s">
        <v>27</v>
      </c>
      <c r="T30" s="74" t="s">
        <v>28</v>
      </c>
    </row>
    <row r="31" s="1" customFormat="1" ht="30" customHeight="1" spans="1:20">
      <c r="A31" s="25" t="s">
        <v>77</v>
      </c>
      <c r="B31" s="25" t="s">
        <v>25</v>
      </c>
      <c r="C31" s="25" t="s">
        <v>78</v>
      </c>
      <c r="D31" s="32">
        <v>45623</v>
      </c>
      <c r="E31" s="32">
        <v>45653</v>
      </c>
      <c r="F31" s="33">
        <v>0.46</v>
      </c>
      <c r="G31" s="33">
        <f t="shared" si="0"/>
        <v>7.07692307692308</v>
      </c>
      <c r="H31" s="33">
        <v>17750</v>
      </c>
      <c r="I31" s="48">
        <f t="shared" si="1"/>
        <v>8165</v>
      </c>
      <c r="J31" s="56">
        <v>0.0488</v>
      </c>
      <c r="K31" s="61">
        <f t="shared" si="2"/>
        <v>398.452</v>
      </c>
      <c r="L31" s="62">
        <f t="shared" si="3"/>
        <v>79.6904</v>
      </c>
      <c r="M31" s="62"/>
      <c r="N31" s="63">
        <f t="shared" si="4"/>
        <v>318.7616</v>
      </c>
      <c r="O31" s="60"/>
      <c r="P31" s="64"/>
      <c r="Q31" s="64"/>
      <c r="R31" s="63">
        <f t="shared" si="5"/>
        <v>318.7616</v>
      </c>
      <c r="S31" s="75" t="s">
        <v>27</v>
      </c>
      <c r="T31" s="74" t="s">
        <v>28</v>
      </c>
    </row>
    <row r="32" s="1" customFormat="1" ht="30" customHeight="1" spans="1:20">
      <c r="A32" s="25" t="s">
        <v>79</v>
      </c>
      <c r="B32" s="25" t="s">
        <v>25</v>
      </c>
      <c r="C32" s="25" t="s">
        <v>80</v>
      </c>
      <c r="D32" s="32">
        <v>45623</v>
      </c>
      <c r="E32" s="32">
        <v>45653</v>
      </c>
      <c r="F32" s="33">
        <v>0.42</v>
      </c>
      <c r="G32" s="33">
        <f t="shared" si="0"/>
        <v>6.46153846153846</v>
      </c>
      <c r="H32" s="33">
        <v>17750</v>
      </c>
      <c r="I32" s="48">
        <f t="shared" si="1"/>
        <v>7455</v>
      </c>
      <c r="J32" s="56">
        <v>0.0488</v>
      </c>
      <c r="K32" s="61">
        <f t="shared" si="2"/>
        <v>363.804</v>
      </c>
      <c r="L32" s="62">
        <f t="shared" si="3"/>
        <v>72.7608</v>
      </c>
      <c r="M32" s="62"/>
      <c r="N32" s="63">
        <f t="shared" si="4"/>
        <v>291.0432</v>
      </c>
      <c r="O32" s="60"/>
      <c r="P32" s="64"/>
      <c r="Q32" s="64"/>
      <c r="R32" s="63">
        <f t="shared" si="5"/>
        <v>291.0432</v>
      </c>
      <c r="S32" s="75" t="s">
        <v>27</v>
      </c>
      <c r="T32" s="74" t="s">
        <v>28</v>
      </c>
    </row>
    <row r="33" s="1" customFormat="1" ht="30" customHeight="1" spans="1:20">
      <c r="A33" s="25" t="s">
        <v>81</v>
      </c>
      <c r="B33" s="25" t="s">
        <v>25</v>
      </c>
      <c r="C33" s="25" t="s">
        <v>82</v>
      </c>
      <c r="D33" s="32">
        <v>45623</v>
      </c>
      <c r="E33" s="32">
        <v>45653</v>
      </c>
      <c r="F33" s="33">
        <v>1.77</v>
      </c>
      <c r="G33" s="33">
        <f t="shared" si="0"/>
        <v>27.2307692307692</v>
      </c>
      <c r="H33" s="33">
        <v>17750</v>
      </c>
      <c r="I33" s="48">
        <f t="shared" si="1"/>
        <v>31417.5</v>
      </c>
      <c r="J33" s="56">
        <v>0.0488</v>
      </c>
      <c r="K33" s="61">
        <f t="shared" si="2"/>
        <v>1533.174</v>
      </c>
      <c r="L33" s="62">
        <f t="shared" si="3"/>
        <v>306.6348</v>
      </c>
      <c r="M33" s="62"/>
      <c r="N33" s="63">
        <f t="shared" si="4"/>
        <v>1226.5392</v>
      </c>
      <c r="O33" s="60"/>
      <c r="P33" s="64"/>
      <c r="Q33" s="64"/>
      <c r="R33" s="63">
        <f t="shared" si="5"/>
        <v>1226.5392</v>
      </c>
      <c r="S33" s="75" t="s">
        <v>27</v>
      </c>
      <c r="T33" s="74" t="s">
        <v>28</v>
      </c>
    </row>
    <row r="34" s="1" customFormat="1" ht="30" customHeight="1" spans="1:20">
      <c r="A34" s="25" t="s">
        <v>83</v>
      </c>
      <c r="B34" s="25" t="s">
        <v>25</v>
      </c>
      <c r="C34" s="25" t="s">
        <v>84</v>
      </c>
      <c r="D34" s="32">
        <v>45623</v>
      </c>
      <c r="E34" s="32">
        <v>45653</v>
      </c>
      <c r="F34" s="33">
        <v>0.4</v>
      </c>
      <c r="G34" s="33">
        <f t="shared" si="0"/>
        <v>6.15384615384615</v>
      </c>
      <c r="H34" s="33">
        <v>17750</v>
      </c>
      <c r="I34" s="48">
        <f t="shared" si="1"/>
        <v>7100</v>
      </c>
      <c r="J34" s="56">
        <v>0.0488</v>
      </c>
      <c r="K34" s="61">
        <f t="shared" si="2"/>
        <v>346.48</v>
      </c>
      <c r="L34" s="62">
        <f t="shared" si="3"/>
        <v>69.296</v>
      </c>
      <c r="M34" s="62"/>
      <c r="N34" s="63">
        <f t="shared" si="4"/>
        <v>277.184</v>
      </c>
      <c r="O34" s="60"/>
      <c r="P34" s="64"/>
      <c r="Q34" s="64"/>
      <c r="R34" s="63">
        <f t="shared" si="5"/>
        <v>277.184</v>
      </c>
      <c r="S34" s="75" t="s">
        <v>27</v>
      </c>
      <c r="T34" s="74" t="s">
        <v>28</v>
      </c>
    </row>
    <row r="35" s="1" customFormat="1" ht="30" customHeight="1" spans="1:20">
      <c r="A35" s="25" t="s">
        <v>85</v>
      </c>
      <c r="B35" s="25" t="s">
        <v>25</v>
      </c>
      <c r="C35" s="25" t="s">
        <v>86</v>
      </c>
      <c r="D35" s="32">
        <v>45623</v>
      </c>
      <c r="E35" s="32">
        <v>45653</v>
      </c>
      <c r="F35" s="33">
        <v>0.69</v>
      </c>
      <c r="G35" s="33">
        <f t="shared" si="0"/>
        <v>10.6153846153846</v>
      </c>
      <c r="H35" s="33">
        <v>17750</v>
      </c>
      <c r="I35" s="48">
        <f t="shared" si="1"/>
        <v>12247.5</v>
      </c>
      <c r="J35" s="56">
        <v>0.0488</v>
      </c>
      <c r="K35" s="61">
        <f t="shared" si="2"/>
        <v>597.678</v>
      </c>
      <c r="L35" s="62">
        <f t="shared" si="3"/>
        <v>119.5356</v>
      </c>
      <c r="M35" s="62"/>
      <c r="N35" s="63">
        <f t="shared" si="4"/>
        <v>478.1424</v>
      </c>
      <c r="O35" s="60"/>
      <c r="P35" s="64"/>
      <c r="Q35" s="64"/>
      <c r="R35" s="63">
        <f t="shared" si="5"/>
        <v>478.1424</v>
      </c>
      <c r="S35" s="75" t="s">
        <v>27</v>
      </c>
      <c r="T35" s="74" t="s">
        <v>28</v>
      </c>
    </row>
    <row r="36" s="1" customFormat="1" ht="30" customHeight="1" spans="1:20">
      <c r="A36" s="25" t="s">
        <v>87</v>
      </c>
      <c r="B36" s="25" t="s">
        <v>25</v>
      </c>
      <c r="C36" s="25" t="s">
        <v>88</v>
      </c>
      <c r="D36" s="32">
        <v>45623</v>
      </c>
      <c r="E36" s="32">
        <v>45653</v>
      </c>
      <c r="F36" s="33">
        <v>1.58</v>
      </c>
      <c r="G36" s="33">
        <f t="shared" si="0"/>
        <v>24.3076923076923</v>
      </c>
      <c r="H36" s="33">
        <v>17750</v>
      </c>
      <c r="I36" s="48">
        <f t="shared" si="1"/>
        <v>28045</v>
      </c>
      <c r="J36" s="56">
        <v>0.0488</v>
      </c>
      <c r="K36" s="61">
        <f t="shared" si="2"/>
        <v>1368.596</v>
      </c>
      <c r="L36" s="62">
        <f t="shared" si="3"/>
        <v>273.7192</v>
      </c>
      <c r="M36" s="62"/>
      <c r="N36" s="63">
        <f t="shared" si="4"/>
        <v>1094.8768</v>
      </c>
      <c r="O36" s="60"/>
      <c r="P36" s="64"/>
      <c r="Q36" s="64"/>
      <c r="R36" s="63">
        <f t="shared" si="5"/>
        <v>1094.8768</v>
      </c>
      <c r="S36" s="75" t="s">
        <v>27</v>
      </c>
      <c r="T36" s="74" t="s">
        <v>28</v>
      </c>
    </row>
    <row r="37" s="1" customFormat="1" ht="30" customHeight="1" spans="1:20">
      <c r="A37" s="25" t="s">
        <v>89</v>
      </c>
      <c r="B37" s="25" t="s">
        <v>25</v>
      </c>
      <c r="C37" s="25" t="s">
        <v>90</v>
      </c>
      <c r="D37" s="32">
        <v>45623</v>
      </c>
      <c r="E37" s="32">
        <v>45653</v>
      </c>
      <c r="F37" s="33">
        <v>2.25</v>
      </c>
      <c r="G37" s="33">
        <f t="shared" si="0"/>
        <v>34.6153846153846</v>
      </c>
      <c r="H37" s="33">
        <v>17750</v>
      </c>
      <c r="I37" s="48">
        <f t="shared" si="1"/>
        <v>39937.5</v>
      </c>
      <c r="J37" s="56">
        <v>0.0488</v>
      </c>
      <c r="K37" s="61">
        <f t="shared" si="2"/>
        <v>1948.95</v>
      </c>
      <c r="L37" s="62">
        <f t="shared" si="3"/>
        <v>389.79</v>
      </c>
      <c r="M37" s="62"/>
      <c r="N37" s="63">
        <f t="shared" si="4"/>
        <v>1559.16</v>
      </c>
      <c r="O37" s="60"/>
      <c r="P37" s="64"/>
      <c r="Q37" s="64"/>
      <c r="R37" s="63">
        <f t="shared" si="5"/>
        <v>1559.16</v>
      </c>
      <c r="S37" s="75" t="s">
        <v>27</v>
      </c>
      <c r="T37" s="74" t="s">
        <v>28</v>
      </c>
    </row>
    <row r="38" s="1" customFormat="1" ht="30" customHeight="1" spans="1:20">
      <c r="A38" s="25" t="s">
        <v>91</v>
      </c>
      <c r="B38" s="25" t="s">
        <v>25</v>
      </c>
      <c r="C38" s="25" t="s">
        <v>92</v>
      </c>
      <c r="D38" s="32">
        <v>45623</v>
      </c>
      <c r="E38" s="32">
        <v>45653</v>
      </c>
      <c r="F38" s="33">
        <v>2.25</v>
      </c>
      <c r="G38" s="33">
        <f t="shared" si="0"/>
        <v>34.6153846153846</v>
      </c>
      <c r="H38" s="33">
        <v>17750</v>
      </c>
      <c r="I38" s="48">
        <f t="shared" si="1"/>
        <v>39937.5</v>
      </c>
      <c r="J38" s="56">
        <v>0.0488</v>
      </c>
      <c r="K38" s="61">
        <f t="shared" si="2"/>
        <v>1948.95</v>
      </c>
      <c r="L38" s="62">
        <f t="shared" si="3"/>
        <v>389.79</v>
      </c>
      <c r="M38" s="62"/>
      <c r="N38" s="63">
        <f t="shared" si="4"/>
        <v>1559.16</v>
      </c>
      <c r="O38" s="60"/>
      <c r="P38" s="64"/>
      <c r="Q38" s="64"/>
      <c r="R38" s="63">
        <f t="shared" si="5"/>
        <v>1559.16</v>
      </c>
      <c r="S38" s="75" t="s">
        <v>27</v>
      </c>
      <c r="T38" s="74" t="s">
        <v>28</v>
      </c>
    </row>
    <row r="39" s="1" customFormat="1" ht="30" customHeight="1" spans="1:20">
      <c r="A39" s="25" t="s">
        <v>93</v>
      </c>
      <c r="B39" s="25" t="s">
        <v>25</v>
      </c>
      <c r="C39" s="25" t="s">
        <v>94</v>
      </c>
      <c r="D39" s="32">
        <v>45623</v>
      </c>
      <c r="E39" s="32">
        <v>45653</v>
      </c>
      <c r="F39" s="33">
        <v>2.6</v>
      </c>
      <c r="G39" s="33">
        <f t="shared" si="0"/>
        <v>40</v>
      </c>
      <c r="H39" s="33">
        <v>17750</v>
      </c>
      <c r="I39" s="48">
        <f t="shared" si="1"/>
        <v>46150</v>
      </c>
      <c r="J39" s="56">
        <v>0.0488</v>
      </c>
      <c r="K39" s="61">
        <f t="shared" si="2"/>
        <v>2252.12</v>
      </c>
      <c r="L39" s="62">
        <f t="shared" si="3"/>
        <v>450.424</v>
      </c>
      <c r="M39" s="62"/>
      <c r="N39" s="63">
        <f t="shared" si="4"/>
        <v>1801.696</v>
      </c>
      <c r="O39" s="60"/>
      <c r="P39" s="64"/>
      <c r="Q39" s="64"/>
      <c r="R39" s="63">
        <f t="shared" si="5"/>
        <v>1801.696</v>
      </c>
      <c r="S39" s="75" t="s">
        <v>27</v>
      </c>
      <c r="T39" s="74" t="s">
        <v>28</v>
      </c>
    </row>
    <row r="40" s="1" customFormat="1" ht="30" customHeight="1" spans="1:20">
      <c r="A40" s="25" t="s">
        <v>95</v>
      </c>
      <c r="B40" s="25" t="s">
        <v>25</v>
      </c>
      <c r="C40" s="25" t="s">
        <v>96</v>
      </c>
      <c r="D40" s="32">
        <v>45623</v>
      </c>
      <c r="E40" s="32">
        <v>45653</v>
      </c>
      <c r="F40" s="33">
        <v>3.55</v>
      </c>
      <c r="G40" s="33">
        <f t="shared" si="0"/>
        <v>54.6153846153846</v>
      </c>
      <c r="H40" s="33">
        <v>17750</v>
      </c>
      <c r="I40" s="48">
        <f t="shared" si="1"/>
        <v>63012.5</v>
      </c>
      <c r="J40" s="56">
        <v>0.0488</v>
      </c>
      <c r="K40" s="61">
        <f t="shared" si="2"/>
        <v>3075.01</v>
      </c>
      <c r="L40" s="62">
        <f t="shared" si="3"/>
        <v>615.002</v>
      </c>
      <c r="M40" s="62"/>
      <c r="N40" s="63">
        <f t="shared" si="4"/>
        <v>2460.008</v>
      </c>
      <c r="O40" s="60"/>
      <c r="P40" s="64"/>
      <c r="Q40" s="64"/>
      <c r="R40" s="63">
        <f t="shared" si="5"/>
        <v>2460.008</v>
      </c>
      <c r="S40" s="75" t="s">
        <v>27</v>
      </c>
      <c r="T40" s="74" t="s">
        <v>28</v>
      </c>
    </row>
    <row r="41" s="1" customFormat="1" ht="30" customHeight="1" spans="1:20">
      <c r="A41" s="25" t="s">
        <v>97</v>
      </c>
      <c r="B41" s="25" t="s">
        <v>25</v>
      </c>
      <c r="C41" s="25" t="s">
        <v>98</v>
      </c>
      <c r="D41" s="32">
        <v>45623</v>
      </c>
      <c r="E41" s="32">
        <v>45653</v>
      </c>
      <c r="F41" s="33">
        <v>3.25</v>
      </c>
      <c r="G41" s="33">
        <f t="shared" si="0"/>
        <v>50</v>
      </c>
      <c r="H41" s="33">
        <v>17750</v>
      </c>
      <c r="I41" s="48">
        <f t="shared" si="1"/>
        <v>57687.5</v>
      </c>
      <c r="J41" s="56">
        <v>0.0488</v>
      </c>
      <c r="K41" s="61">
        <f t="shared" si="2"/>
        <v>2815.15</v>
      </c>
      <c r="L41" s="62">
        <f t="shared" si="3"/>
        <v>563.03</v>
      </c>
      <c r="M41" s="62"/>
      <c r="N41" s="63">
        <f t="shared" si="4"/>
        <v>2252.12</v>
      </c>
      <c r="O41" s="60"/>
      <c r="P41" s="64"/>
      <c r="Q41" s="64"/>
      <c r="R41" s="63">
        <f t="shared" si="5"/>
        <v>2252.12</v>
      </c>
      <c r="S41" s="75" t="s">
        <v>27</v>
      </c>
      <c r="T41" s="74" t="s">
        <v>28</v>
      </c>
    </row>
    <row r="42" s="1" customFormat="1" ht="30" customHeight="1" spans="1:20">
      <c r="A42" s="25" t="s">
        <v>99</v>
      </c>
      <c r="B42" s="25" t="s">
        <v>25</v>
      </c>
      <c r="C42" s="25" t="s">
        <v>100</v>
      </c>
      <c r="D42" s="32">
        <v>45623</v>
      </c>
      <c r="E42" s="32">
        <v>45653</v>
      </c>
      <c r="F42" s="33">
        <v>3.25</v>
      </c>
      <c r="G42" s="33">
        <f t="shared" si="0"/>
        <v>50</v>
      </c>
      <c r="H42" s="33">
        <v>17750</v>
      </c>
      <c r="I42" s="48">
        <f t="shared" si="1"/>
        <v>57687.5</v>
      </c>
      <c r="J42" s="56">
        <v>0.0488</v>
      </c>
      <c r="K42" s="61">
        <f t="shared" si="2"/>
        <v>2815.15</v>
      </c>
      <c r="L42" s="62">
        <f t="shared" si="3"/>
        <v>563.03</v>
      </c>
      <c r="M42" s="62"/>
      <c r="N42" s="63">
        <f t="shared" si="4"/>
        <v>2252.12</v>
      </c>
      <c r="O42" s="60"/>
      <c r="P42" s="64"/>
      <c r="Q42" s="64"/>
      <c r="R42" s="63">
        <f t="shared" si="5"/>
        <v>2252.12</v>
      </c>
      <c r="S42" s="75" t="s">
        <v>27</v>
      </c>
      <c r="T42" s="74" t="s">
        <v>28</v>
      </c>
    </row>
    <row r="43" s="1" customFormat="1" ht="30" customHeight="1" spans="1:20">
      <c r="A43" s="25" t="s">
        <v>101</v>
      </c>
      <c r="B43" s="25" t="s">
        <v>25</v>
      </c>
      <c r="C43" s="25" t="s">
        <v>102</v>
      </c>
      <c r="D43" s="32">
        <v>45623</v>
      </c>
      <c r="E43" s="32">
        <v>45653</v>
      </c>
      <c r="F43" s="33">
        <v>0.98</v>
      </c>
      <c r="G43" s="33">
        <f t="shared" si="0"/>
        <v>15.0769230769231</v>
      </c>
      <c r="H43" s="33">
        <v>17750</v>
      </c>
      <c r="I43" s="48">
        <f t="shared" si="1"/>
        <v>17395</v>
      </c>
      <c r="J43" s="56">
        <v>0.0488</v>
      </c>
      <c r="K43" s="61">
        <f t="shared" si="2"/>
        <v>848.876</v>
      </c>
      <c r="L43" s="62">
        <f t="shared" si="3"/>
        <v>169.7752</v>
      </c>
      <c r="M43" s="62"/>
      <c r="N43" s="63">
        <f t="shared" si="4"/>
        <v>679.1008</v>
      </c>
      <c r="O43" s="60"/>
      <c r="P43" s="64"/>
      <c r="Q43" s="64"/>
      <c r="R43" s="63">
        <f t="shared" si="5"/>
        <v>679.1008</v>
      </c>
      <c r="S43" s="75" t="s">
        <v>27</v>
      </c>
      <c r="T43" s="74" t="s">
        <v>28</v>
      </c>
    </row>
    <row r="44" s="1" customFormat="1" ht="30" customHeight="1" spans="1:20">
      <c r="A44" s="25" t="s">
        <v>103</v>
      </c>
      <c r="B44" s="25" t="s">
        <v>25</v>
      </c>
      <c r="C44" s="25" t="s">
        <v>104</v>
      </c>
      <c r="D44" s="32">
        <v>45623</v>
      </c>
      <c r="E44" s="32">
        <v>45653</v>
      </c>
      <c r="F44" s="33">
        <v>2.55</v>
      </c>
      <c r="G44" s="33">
        <f t="shared" si="0"/>
        <v>39.2307692307692</v>
      </c>
      <c r="H44" s="33">
        <v>17750</v>
      </c>
      <c r="I44" s="48">
        <f t="shared" si="1"/>
        <v>45262.5</v>
      </c>
      <c r="J44" s="56">
        <v>0.0488</v>
      </c>
      <c r="K44" s="61">
        <f t="shared" si="2"/>
        <v>2208.81</v>
      </c>
      <c r="L44" s="62">
        <f t="shared" si="3"/>
        <v>441.762</v>
      </c>
      <c r="M44" s="62"/>
      <c r="N44" s="63">
        <f t="shared" si="4"/>
        <v>1767.048</v>
      </c>
      <c r="O44" s="60"/>
      <c r="P44" s="64"/>
      <c r="Q44" s="64"/>
      <c r="R44" s="63">
        <f t="shared" si="5"/>
        <v>1767.048</v>
      </c>
      <c r="S44" s="75" t="s">
        <v>27</v>
      </c>
      <c r="T44" s="74" t="s">
        <v>28</v>
      </c>
    </row>
    <row r="45" s="1" customFormat="1" ht="30" customHeight="1" spans="1:20">
      <c r="A45" s="25" t="s">
        <v>105</v>
      </c>
      <c r="B45" s="25" t="s">
        <v>25</v>
      </c>
      <c r="C45" s="25" t="s">
        <v>106</v>
      </c>
      <c r="D45" s="32">
        <v>45623</v>
      </c>
      <c r="E45" s="32">
        <v>45653</v>
      </c>
      <c r="F45" s="33">
        <v>3.2</v>
      </c>
      <c r="G45" s="33">
        <f t="shared" si="0"/>
        <v>49.2307692307692</v>
      </c>
      <c r="H45" s="33">
        <v>17750</v>
      </c>
      <c r="I45" s="48">
        <f t="shared" si="1"/>
        <v>56800</v>
      </c>
      <c r="J45" s="56">
        <v>0.0488</v>
      </c>
      <c r="K45" s="61">
        <f t="shared" si="2"/>
        <v>2771.84</v>
      </c>
      <c r="L45" s="62">
        <f t="shared" si="3"/>
        <v>554.368</v>
      </c>
      <c r="M45" s="62"/>
      <c r="N45" s="63">
        <f t="shared" si="4"/>
        <v>2217.472</v>
      </c>
      <c r="O45" s="60"/>
      <c r="P45" s="64"/>
      <c r="Q45" s="64"/>
      <c r="R45" s="63">
        <f t="shared" si="5"/>
        <v>2217.472</v>
      </c>
      <c r="S45" s="75" t="s">
        <v>27</v>
      </c>
      <c r="T45" s="74" t="s">
        <v>28</v>
      </c>
    </row>
    <row r="46" s="1" customFormat="1" ht="30" customHeight="1" spans="1:20">
      <c r="A46" s="25" t="s">
        <v>107</v>
      </c>
      <c r="B46" s="25" t="s">
        <v>25</v>
      </c>
      <c r="C46" s="25" t="s">
        <v>108</v>
      </c>
      <c r="D46" s="32">
        <v>45623</v>
      </c>
      <c r="E46" s="32">
        <v>45653</v>
      </c>
      <c r="F46" s="33">
        <v>1.3</v>
      </c>
      <c r="G46" s="33">
        <f t="shared" si="0"/>
        <v>20</v>
      </c>
      <c r="H46" s="33">
        <v>17750</v>
      </c>
      <c r="I46" s="48">
        <f t="shared" si="1"/>
        <v>23075</v>
      </c>
      <c r="J46" s="56">
        <v>0.0488</v>
      </c>
      <c r="K46" s="61">
        <f t="shared" si="2"/>
        <v>1126.06</v>
      </c>
      <c r="L46" s="62">
        <f t="shared" si="3"/>
        <v>225.212</v>
      </c>
      <c r="M46" s="62"/>
      <c r="N46" s="63">
        <f t="shared" si="4"/>
        <v>900.848</v>
      </c>
      <c r="O46" s="60"/>
      <c r="P46" s="64"/>
      <c r="Q46" s="64"/>
      <c r="R46" s="63">
        <f t="shared" si="5"/>
        <v>900.848</v>
      </c>
      <c r="S46" s="75" t="s">
        <v>27</v>
      </c>
      <c r="T46" s="74" t="s">
        <v>28</v>
      </c>
    </row>
    <row r="47" s="1" customFormat="1" ht="30" customHeight="1" spans="1:20">
      <c r="A47" s="25" t="s">
        <v>109</v>
      </c>
      <c r="B47" s="25" t="s">
        <v>25</v>
      </c>
      <c r="C47" s="25" t="s">
        <v>110</v>
      </c>
      <c r="D47" s="32">
        <v>45623</v>
      </c>
      <c r="E47" s="32">
        <v>45653</v>
      </c>
      <c r="F47" s="33">
        <v>1.3</v>
      </c>
      <c r="G47" s="33">
        <f t="shared" si="0"/>
        <v>20</v>
      </c>
      <c r="H47" s="33">
        <v>17750</v>
      </c>
      <c r="I47" s="48">
        <f t="shared" si="1"/>
        <v>23075</v>
      </c>
      <c r="J47" s="56">
        <v>0.0488</v>
      </c>
      <c r="K47" s="61">
        <f t="shared" si="2"/>
        <v>1126.06</v>
      </c>
      <c r="L47" s="62">
        <f t="shared" si="3"/>
        <v>225.212</v>
      </c>
      <c r="M47" s="62"/>
      <c r="N47" s="63">
        <f t="shared" si="4"/>
        <v>900.848</v>
      </c>
      <c r="O47" s="60"/>
      <c r="P47" s="64"/>
      <c r="Q47" s="64"/>
      <c r="R47" s="63">
        <f t="shared" si="5"/>
        <v>900.848</v>
      </c>
      <c r="S47" s="75" t="s">
        <v>27</v>
      </c>
      <c r="T47" s="74" t="s">
        <v>28</v>
      </c>
    </row>
    <row r="48" s="1" customFormat="1" ht="30" customHeight="1" spans="1:20">
      <c r="A48" s="25" t="s">
        <v>111</v>
      </c>
      <c r="B48" s="25" t="s">
        <v>25</v>
      </c>
      <c r="C48" s="25" t="s">
        <v>112</v>
      </c>
      <c r="D48" s="32">
        <v>45623</v>
      </c>
      <c r="E48" s="32">
        <v>45653</v>
      </c>
      <c r="F48" s="33">
        <v>3.18</v>
      </c>
      <c r="G48" s="33">
        <f t="shared" si="0"/>
        <v>48.9230769230769</v>
      </c>
      <c r="H48" s="33">
        <v>17750</v>
      </c>
      <c r="I48" s="48">
        <f t="shared" si="1"/>
        <v>56445</v>
      </c>
      <c r="J48" s="56">
        <v>0.0488</v>
      </c>
      <c r="K48" s="61">
        <f t="shared" si="2"/>
        <v>2754.516</v>
      </c>
      <c r="L48" s="62">
        <f t="shared" si="3"/>
        <v>550.9032</v>
      </c>
      <c r="M48" s="62"/>
      <c r="N48" s="63">
        <f t="shared" si="4"/>
        <v>2203.6128</v>
      </c>
      <c r="O48" s="60"/>
      <c r="P48" s="64"/>
      <c r="Q48" s="64"/>
      <c r="R48" s="63">
        <f t="shared" si="5"/>
        <v>2203.6128</v>
      </c>
      <c r="S48" s="75" t="s">
        <v>27</v>
      </c>
      <c r="T48" s="74" t="s">
        <v>28</v>
      </c>
    </row>
    <row r="49" s="2" customFormat="1" ht="30" customHeight="1" spans="1:20">
      <c r="A49" s="34" t="s">
        <v>113</v>
      </c>
      <c r="B49" s="35"/>
      <c r="C49" s="35"/>
      <c r="D49" s="35"/>
      <c r="E49" s="36"/>
      <c r="F49" s="37">
        <f>SUM(F6:F48)</f>
        <v>60</v>
      </c>
      <c r="G49" s="37">
        <f>SUM(G6:G48)</f>
        <v>923.076923076923</v>
      </c>
      <c r="H49" s="37"/>
      <c r="I49" s="37">
        <f>SUM(I6:I48)</f>
        <v>1065000</v>
      </c>
      <c r="J49" s="65"/>
      <c r="K49" s="37">
        <f t="shared" ref="K49:Q49" si="6">SUM(K6:K48)</f>
        <v>51972</v>
      </c>
      <c r="L49" s="37">
        <f t="shared" si="6"/>
        <v>10394.4</v>
      </c>
      <c r="M49" s="37"/>
      <c r="N49" s="66">
        <f t="shared" si="6"/>
        <v>41577.6</v>
      </c>
      <c r="O49" s="37"/>
      <c r="P49" s="66"/>
      <c r="Q49" s="66"/>
      <c r="R49" s="76">
        <f t="shared" si="5"/>
        <v>41577.6</v>
      </c>
      <c r="S49" s="77"/>
      <c r="T49" s="78"/>
    </row>
    <row r="50" s="1" customFormat="1" ht="33" customHeight="1" spans="1:20">
      <c r="A50" s="25" t="s">
        <v>114</v>
      </c>
      <c r="B50" s="25" t="s">
        <v>115</v>
      </c>
      <c r="C50" s="25" t="s">
        <v>116</v>
      </c>
      <c r="D50" s="32">
        <v>45518</v>
      </c>
      <c r="E50" s="32">
        <v>45548</v>
      </c>
      <c r="F50" s="33">
        <f t="shared" ref="F50:F93" si="7">ROUND(G50*0.065,1)</f>
        <v>0.6</v>
      </c>
      <c r="G50" s="33">
        <v>9</v>
      </c>
      <c r="H50" s="33">
        <v>16595.25</v>
      </c>
      <c r="I50" s="48">
        <f t="shared" ref="I50:I93" si="8">G50*1078.69125</f>
        <v>9708.22125</v>
      </c>
      <c r="J50" s="67">
        <v>0.09</v>
      </c>
      <c r="K50" s="61">
        <f>I50*J50</f>
        <v>873.7399125</v>
      </c>
      <c r="L50" s="62">
        <f>K50*0.3</f>
        <v>262.12197375</v>
      </c>
      <c r="M50" s="62"/>
      <c r="N50" s="63">
        <f>K50*0.7</f>
        <v>611.61793875</v>
      </c>
      <c r="O50" s="53"/>
      <c r="P50" s="63"/>
      <c r="Q50" s="63"/>
      <c r="R50" s="63">
        <f t="shared" si="5"/>
        <v>611.61793875</v>
      </c>
      <c r="S50" s="75" t="s">
        <v>117</v>
      </c>
      <c r="T50" s="74" t="s">
        <v>28</v>
      </c>
    </row>
    <row r="51" s="1" customFormat="1" ht="33" customHeight="1" spans="1:20">
      <c r="A51" s="25" t="s">
        <v>118</v>
      </c>
      <c r="B51" s="25" t="s">
        <v>115</v>
      </c>
      <c r="C51" s="25" t="s">
        <v>119</v>
      </c>
      <c r="D51" s="32">
        <v>45518</v>
      </c>
      <c r="E51" s="32">
        <v>45548</v>
      </c>
      <c r="F51" s="33">
        <f t="shared" si="7"/>
        <v>2.9</v>
      </c>
      <c r="G51" s="33">
        <v>45</v>
      </c>
      <c r="H51" s="33">
        <v>16595.25</v>
      </c>
      <c r="I51" s="48">
        <f t="shared" si="8"/>
        <v>48541.10625</v>
      </c>
      <c r="J51" s="67">
        <v>0.09</v>
      </c>
      <c r="K51" s="61">
        <f t="shared" ref="K51:K93" si="9">I51*J51</f>
        <v>4368.6995625</v>
      </c>
      <c r="L51" s="62">
        <f t="shared" ref="L51:L93" si="10">K51*0.3</f>
        <v>1310.60986875</v>
      </c>
      <c r="M51" s="62"/>
      <c r="N51" s="63">
        <f t="shared" ref="N51:N93" si="11">K51*0.7</f>
        <v>3058.08969375</v>
      </c>
      <c r="O51" s="53"/>
      <c r="P51" s="63"/>
      <c r="Q51" s="63"/>
      <c r="R51" s="63">
        <f t="shared" si="5"/>
        <v>3058.08969375</v>
      </c>
      <c r="S51" s="75" t="s">
        <v>117</v>
      </c>
      <c r="T51" s="74" t="s">
        <v>28</v>
      </c>
    </row>
    <row r="52" s="1" customFormat="1" ht="33" customHeight="1" spans="1:20">
      <c r="A52" s="25" t="s">
        <v>120</v>
      </c>
      <c r="B52" s="25" t="s">
        <v>115</v>
      </c>
      <c r="C52" s="25" t="s">
        <v>121</v>
      </c>
      <c r="D52" s="32">
        <v>45518</v>
      </c>
      <c r="E52" s="32">
        <v>45548</v>
      </c>
      <c r="F52" s="33">
        <f t="shared" si="7"/>
        <v>3.3</v>
      </c>
      <c r="G52" s="33">
        <v>50</v>
      </c>
      <c r="H52" s="33">
        <v>16595.25</v>
      </c>
      <c r="I52" s="48">
        <f t="shared" si="8"/>
        <v>53934.5625</v>
      </c>
      <c r="J52" s="67">
        <v>0.09</v>
      </c>
      <c r="K52" s="61">
        <f t="shared" si="9"/>
        <v>4854.110625</v>
      </c>
      <c r="L52" s="62">
        <f t="shared" si="10"/>
        <v>1456.2331875</v>
      </c>
      <c r="M52" s="62"/>
      <c r="N52" s="63">
        <f t="shared" si="11"/>
        <v>3397.8774375</v>
      </c>
      <c r="O52" s="53"/>
      <c r="P52" s="63"/>
      <c r="Q52" s="63"/>
      <c r="R52" s="63">
        <f t="shared" si="5"/>
        <v>3397.8774375</v>
      </c>
      <c r="S52" s="75" t="s">
        <v>117</v>
      </c>
      <c r="T52" s="74" t="s">
        <v>28</v>
      </c>
    </row>
    <row r="53" s="1" customFormat="1" ht="33" customHeight="1" spans="1:20">
      <c r="A53" s="25" t="s">
        <v>122</v>
      </c>
      <c r="B53" s="25" t="s">
        <v>115</v>
      </c>
      <c r="C53" s="25" t="s">
        <v>123</v>
      </c>
      <c r="D53" s="32">
        <v>45518</v>
      </c>
      <c r="E53" s="32">
        <v>45548</v>
      </c>
      <c r="F53" s="33">
        <f t="shared" si="7"/>
        <v>6.5</v>
      </c>
      <c r="G53" s="33">
        <v>100</v>
      </c>
      <c r="H53" s="33">
        <v>16595.25</v>
      </c>
      <c r="I53" s="48">
        <f t="shared" si="8"/>
        <v>107869.125</v>
      </c>
      <c r="J53" s="67">
        <v>0.09</v>
      </c>
      <c r="K53" s="61">
        <f t="shared" si="9"/>
        <v>9708.22125</v>
      </c>
      <c r="L53" s="62">
        <f t="shared" si="10"/>
        <v>2912.466375</v>
      </c>
      <c r="M53" s="62"/>
      <c r="N53" s="63">
        <f t="shared" si="11"/>
        <v>6795.754875</v>
      </c>
      <c r="O53" s="53"/>
      <c r="P53" s="63"/>
      <c r="Q53" s="63"/>
      <c r="R53" s="63">
        <f t="shared" si="5"/>
        <v>6795.754875</v>
      </c>
      <c r="S53" s="75" t="s">
        <v>117</v>
      </c>
      <c r="T53" s="74" t="s">
        <v>28</v>
      </c>
    </row>
    <row r="54" s="1" customFormat="1" ht="33" customHeight="1" spans="1:20">
      <c r="A54" s="25" t="s">
        <v>124</v>
      </c>
      <c r="B54" s="25" t="s">
        <v>115</v>
      </c>
      <c r="C54" s="25" t="s">
        <v>125</v>
      </c>
      <c r="D54" s="32">
        <v>45518</v>
      </c>
      <c r="E54" s="32">
        <v>45548</v>
      </c>
      <c r="F54" s="33">
        <f t="shared" si="7"/>
        <v>5.9</v>
      </c>
      <c r="G54" s="33">
        <v>90</v>
      </c>
      <c r="H54" s="33">
        <v>16595.25</v>
      </c>
      <c r="I54" s="48">
        <f t="shared" si="8"/>
        <v>97082.2125</v>
      </c>
      <c r="J54" s="67">
        <v>0.09</v>
      </c>
      <c r="K54" s="61">
        <f t="shared" si="9"/>
        <v>8737.399125</v>
      </c>
      <c r="L54" s="62">
        <f t="shared" si="10"/>
        <v>2621.2197375</v>
      </c>
      <c r="M54" s="62"/>
      <c r="N54" s="63">
        <f t="shared" si="11"/>
        <v>6116.1793875</v>
      </c>
      <c r="O54" s="53"/>
      <c r="P54" s="63"/>
      <c r="Q54" s="63"/>
      <c r="R54" s="63">
        <f t="shared" si="5"/>
        <v>6116.1793875</v>
      </c>
      <c r="S54" s="75" t="s">
        <v>117</v>
      </c>
      <c r="T54" s="74" t="s">
        <v>28</v>
      </c>
    </row>
    <row r="55" s="1" customFormat="1" ht="33" customHeight="1" spans="1:20">
      <c r="A55" s="25" t="s">
        <v>126</v>
      </c>
      <c r="B55" s="25" t="s">
        <v>115</v>
      </c>
      <c r="C55" s="25" t="s">
        <v>127</v>
      </c>
      <c r="D55" s="32">
        <v>45518</v>
      </c>
      <c r="E55" s="32">
        <v>45548</v>
      </c>
      <c r="F55" s="33">
        <f t="shared" si="7"/>
        <v>3.3</v>
      </c>
      <c r="G55" s="33">
        <v>50</v>
      </c>
      <c r="H55" s="33">
        <v>16595.25</v>
      </c>
      <c r="I55" s="48">
        <f t="shared" si="8"/>
        <v>53934.5625</v>
      </c>
      <c r="J55" s="67">
        <v>0.09</v>
      </c>
      <c r="K55" s="61">
        <f t="shared" si="9"/>
        <v>4854.110625</v>
      </c>
      <c r="L55" s="62">
        <f t="shared" si="10"/>
        <v>1456.2331875</v>
      </c>
      <c r="M55" s="62"/>
      <c r="N55" s="63">
        <f t="shared" si="11"/>
        <v>3397.8774375</v>
      </c>
      <c r="O55" s="53"/>
      <c r="P55" s="63"/>
      <c r="Q55" s="63"/>
      <c r="R55" s="63">
        <f t="shared" si="5"/>
        <v>3397.8774375</v>
      </c>
      <c r="S55" s="75" t="s">
        <v>117</v>
      </c>
      <c r="T55" s="74" t="s">
        <v>28</v>
      </c>
    </row>
    <row r="56" s="1" customFormat="1" ht="33" customHeight="1" spans="1:20">
      <c r="A56" s="25" t="s">
        <v>128</v>
      </c>
      <c r="B56" s="25" t="s">
        <v>115</v>
      </c>
      <c r="C56" s="25" t="s">
        <v>129</v>
      </c>
      <c r="D56" s="32">
        <v>45518</v>
      </c>
      <c r="E56" s="32">
        <v>45548</v>
      </c>
      <c r="F56" s="33">
        <f t="shared" si="7"/>
        <v>3.4</v>
      </c>
      <c r="G56" s="33">
        <v>52</v>
      </c>
      <c r="H56" s="33">
        <v>16595.25</v>
      </c>
      <c r="I56" s="48">
        <f t="shared" si="8"/>
        <v>56091.945</v>
      </c>
      <c r="J56" s="67">
        <v>0.09</v>
      </c>
      <c r="K56" s="61">
        <f t="shared" si="9"/>
        <v>5048.27505</v>
      </c>
      <c r="L56" s="62">
        <f t="shared" si="10"/>
        <v>1514.482515</v>
      </c>
      <c r="M56" s="62"/>
      <c r="N56" s="63">
        <f t="shared" si="11"/>
        <v>3533.792535</v>
      </c>
      <c r="O56" s="53"/>
      <c r="P56" s="63"/>
      <c r="Q56" s="63"/>
      <c r="R56" s="63">
        <f t="shared" si="5"/>
        <v>3533.792535</v>
      </c>
      <c r="S56" s="75" t="s">
        <v>117</v>
      </c>
      <c r="T56" s="74" t="s">
        <v>28</v>
      </c>
    </row>
    <row r="57" s="1" customFormat="1" ht="33" customHeight="1" spans="1:20">
      <c r="A57" s="25" t="s">
        <v>130</v>
      </c>
      <c r="B57" s="25" t="s">
        <v>115</v>
      </c>
      <c r="C57" s="25" t="s">
        <v>131</v>
      </c>
      <c r="D57" s="32">
        <v>45518</v>
      </c>
      <c r="E57" s="32">
        <v>45548</v>
      </c>
      <c r="F57" s="33">
        <f t="shared" si="7"/>
        <v>1.3</v>
      </c>
      <c r="G57" s="33">
        <v>20</v>
      </c>
      <c r="H57" s="33">
        <v>16595.25</v>
      </c>
      <c r="I57" s="48">
        <f t="shared" si="8"/>
        <v>21573.825</v>
      </c>
      <c r="J57" s="67">
        <v>0.09</v>
      </c>
      <c r="K57" s="61">
        <f t="shared" si="9"/>
        <v>1941.64425</v>
      </c>
      <c r="L57" s="62">
        <f t="shared" si="10"/>
        <v>582.493275</v>
      </c>
      <c r="M57" s="62"/>
      <c r="N57" s="63">
        <f t="shared" si="11"/>
        <v>1359.150975</v>
      </c>
      <c r="O57" s="53"/>
      <c r="P57" s="63"/>
      <c r="Q57" s="63"/>
      <c r="R57" s="63">
        <f t="shared" si="5"/>
        <v>1359.150975</v>
      </c>
      <c r="S57" s="75" t="s">
        <v>117</v>
      </c>
      <c r="T57" s="74" t="s">
        <v>28</v>
      </c>
    </row>
    <row r="58" s="1" customFormat="1" ht="33" customHeight="1" spans="1:20">
      <c r="A58" s="25" t="s">
        <v>132</v>
      </c>
      <c r="B58" s="25" t="s">
        <v>115</v>
      </c>
      <c r="C58" s="25" t="s">
        <v>133</v>
      </c>
      <c r="D58" s="32">
        <v>45518</v>
      </c>
      <c r="E58" s="32">
        <v>45548</v>
      </c>
      <c r="F58" s="33">
        <f t="shared" si="7"/>
        <v>3.9</v>
      </c>
      <c r="G58" s="33">
        <v>60</v>
      </c>
      <c r="H58" s="33">
        <v>16595.25</v>
      </c>
      <c r="I58" s="48">
        <f t="shared" si="8"/>
        <v>64721.475</v>
      </c>
      <c r="J58" s="67">
        <v>0.09</v>
      </c>
      <c r="K58" s="61">
        <f t="shared" si="9"/>
        <v>5824.93275</v>
      </c>
      <c r="L58" s="62">
        <f t="shared" si="10"/>
        <v>1747.479825</v>
      </c>
      <c r="M58" s="62"/>
      <c r="N58" s="63">
        <f t="shared" si="11"/>
        <v>4077.452925</v>
      </c>
      <c r="O58" s="53"/>
      <c r="P58" s="63"/>
      <c r="Q58" s="63"/>
      <c r="R58" s="63">
        <f t="shared" si="5"/>
        <v>4077.452925</v>
      </c>
      <c r="S58" s="75" t="s">
        <v>117</v>
      </c>
      <c r="T58" s="74" t="s">
        <v>28</v>
      </c>
    </row>
    <row r="59" s="1" customFormat="1" ht="33" customHeight="1" spans="1:20">
      <c r="A59" s="25" t="s">
        <v>134</v>
      </c>
      <c r="B59" s="25" t="s">
        <v>115</v>
      </c>
      <c r="C59" s="25" t="s">
        <v>135</v>
      </c>
      <c r="D59" s="32">
        <v>45518</v>
      </c>
      <c r="E59" s="32">
        <v>45548</v>
      </c>
      <c r="F59" s="33">
        <f t="shared" si="7"/>
        <v>5.2</v>
      </c>
      <c r="G59" s="33">
        <v>80</v>
      </c>
      <c r="H59" s="33">
        <v>16595.25</v>
      </c>
      <c r="I59" s="48">
        <f t="shared" si="8"/>
        <v>86295.3</v>
      </c>
      <c r="J59" s="67">
        <v>0.09</v>
      </c>
      <c r="K59" s="61">
        <f t="shared" si="9"/>
        <v>7766.577</v>
      </c>
      <c r="L59" s="62">
        <f t="shared" si="10"/>
        <v>2329.9731</v>
      </c>
      <c r="M59" s="62"/>
      <c r="N59" s="63">
        <f t="shared" si="11"/>
        <v>5436.6039</v>
      </c>
      <c r="O59" s="53"/>
      <c r="P59" s="63"/>
      <c r="Q59" s="63"/>
      <c r="R59" s="63">
        <f t="shared" si="5"/>
        <v>5436.6039</v>
      </c>
      <c r="S59" s="75" t="s">
        <v>117</v>
      </c>
      <c r="T59" s="74" t="s">
        <v>28</v>
      </c>
    </row>
    <row r="60" s="1" customFormat="1" ht="33" customHeight="1" spans="1:20">
      <c r="A60" s="25" t="s">
        <v>136</v>
      </c>
      <c r="B60" s="25" t="s">
        <v>115</v>
      </c>
      <c r="C60" s="25" t="s">
        <v>137</v>
      </c>
      <c r="D60" s="32">
        <v>45518</v>
      </c>
      <c r="E60" s="32">
        <v>45548</v>
      </c>
      <c r="F60" s="33">
        <f t="shared" si="7"/>
        <v>2.6</v>
      </c>
      <c r="G60" s="33">
        <v>40</v>
      </c>
      <c r="H60" s="33">
        <v>16595.25</v>
      </c>
      <c r="I60" s="48">
        <f t="shared" si="8"/>
        <v>43147.65</v>
      </c>
      <c r="J60" s="67">
        <v>0.09</v>
      </c>
      <c r="K60" s="61">
        <f t="shared" si="9"/>
        <v>3883.2885</v>
      </c>
      <c r="L60" s="62">
        <f t="shared" si="10"/>
        <v>1164.98655</v>
      </c>
      <c r="M60" s="62"/>
      <c r="N60" s="63">
        <f t="shared" si="11"/>
        <v>2718.30195</v>
      </c>
      <c r="O60" s="53"/>
      <c r="P60" s="63"/>
      <c r="Q60" s="63"/>
      <c r="R60" s="63">
        <f t="shared" si="5"/>
        <v>2718.30195</v>
      </c>
      <c r="S60" s="75" t="s">
        <v>117</v>
      </c>
      <c r="T60" s="74" t="s">
        <v>28</v>
      </c>
    </row>
    <row r="61" s="1" customFormat="1" ht="33" customHeight="1" spans="1:20">
      <c r="A61" s="25" t="s">
        <v>138</v>
      </c>
      <c r="B61" s="25" t="s">
        <v>115</v>
      </c>
      <c r="C61" s="25" t="s">
        <v>139</v>
      </c>
      <c r="D61" s="32">
        <v>45518</v>
      </c>
      <c r="E61" s="32">
        <v>45548</v>
      </c>
      <c r="F61" s="33">
        <f t="shared" si="7"/>
        <v>6.5</v>
      </c>
      <c r="G61" s="33">
        <v>100</v>
      </c>
      <c r="H61" s="33">
        <v>16595.25</v>
      </c>
      <c r="I61" s="48">
        <f t="shared" si="8"/>
        <v>107869.125</v>
      </c>
      <c r="J61" s="67">
        <v>0.09</v>
      </c>
      <c r="K61" s="61">
        <f t="shared" si="9"/>
        <v>9708.22125</v>
      </c>
      <c r="L61" s="62">
        <f t="shared" si="10"/>
        <v>2912.466375</v>
      </c>
      <c r="M61" s="62"/>
      <c r="N61" s="63">
        <f t="shared" si="11"/>
        <v>6795.754875</v>
      </c>
      <c r="O61" s="53"/>
      <c r="P61" s="63"/>
      <c r="Q61" s="63"/>
      <c r="R61" s="63">
        <f t="shared" si="5"/>
        <v>6795.754875</v>
      </c>
      <c r="S61" s="75" t="s">
        <v>117</v>
      </c>
      <c r="T61" s="74" t="s">
        <v>28</v>
      </c>
    </row>
    <row r="62" s="1" customFormat="1" ht="33" customHeight="1" spans="1:20">
      <c r="A62" s="25" t="s">
        <v>140</v>
      </c>
      <c r="B62" s="25" t="s">
        <v>115</v>
      </c>
      <c r="C62" s="25" t="s">
        <v>141</v>
      </c>
      <c r="D62" s="32">
        <v>45518</v>
      </c>
      <c r="E62" s="32">
        <v>45548</v>
      </c>
      <c r="F62" s="33">
        <f t="shared" si="7"/>
        <v>8.5</v>
      </c>
      <c r="G62" s="33">
        <v>130</v>
      </c>
      <c r="H62" s="33">
        <v>16595.25</v>
      </c>
      <c r="I62" s="48">
        <f t="shared" si="8"/>
        <v>140229.8625</v>
      </c>
      <c r="J62" s="67">
        <v>0.09</v>
      </c>
      <c r="K62" s="61">
        <f t="shared" si="9"/>
        <v>12620.687625</v>
      </c>
      <c r="L62" s="62">
        <f t="shared" si="10"/>
        <v>3786.2062875</v>
      </c>
      <c r="M62" s="62"/>
      <c r="N62" s="63">
        <f t="shared" si="11"/>
        <v>8834.4813375</v>
      </c>
      <c r="O62" s="53"/>
      <c r="P62" s="63"/>
      <c r="Q62" s="63"/>
      <c r="R62" s="63">
        <f t="shared" si="5"/>
        <v>8834.4813375</v>
      </c>
      <c r="S62" s="75" t="s">
        <v>117</v>
      </c>
      <c r="T62" s="74" t="s">
        <v>28</v>
      </c>
    </row>
    <row r="63" s="1" customFormat="1" ht="33" customHeight="1" spans="1:20">
      <c r="A63" s="25" t="s">
        <v>142</v>
      </c>
      <c r="B63" s="25" t="s">
        <v>115</v>
      </c>
      <c r="C63" s="25" t="s">
        <v>143</v>
      </c>
      <c r="D63" s="32">
        <v>45518</v>
      </c>
      <c r="E63" s="32">
        <v>45548</v>
      </c>
      <c r="F63" s="33">
        <f t="shared" si="7"/>
        <v>3.3</v>
      </c>
      <c r="G63" s="33">
        <v>50</v>
      </c>
      <c r="H63" s="33">
        <v>16595.25</v>
      </c>
      <c r="I63" s="48">
        <f t="shared" si="8"/>
        <v>53934.5625</v>
      </c>
      <c r="J63" s="67">
        <v>0.09</v>
      </c>
      <c r="K63" s="61">
        <f t="shared" si="9"/>
        <v>4854.110625</v>
      </c>
      <c r="L63" s="62">
        <f t="shared" si="10"/>
        <v>1456.2331875</v>
      </c>
      <c r="M63" s="62"/>
      <c r="N63" s="63">
        <f t="shared" si="11"/>
        <v>3397.8774375</v>
      </c>
      <c r="O63" s="53"/>
      <c r="P63" s="63"/>
      <c r="Q63" s="63"/>
      <c r="R63" s="63">
        <f t="shared" si="5"/>
        <v>3397.8774375</v>
      </c>
      <c r="S63" s="75" t="s">
        <v>117</v>
      </c>
      <c r="T63" s="74" t="s">
        <v>28</v>
      </c>
    </row>
    <row r="64" s="1" customFormat="1" ht="33" customHeight="1" spans="1:20">
      <c r="A64" s="25" t="s">
        <v>144</v>
      </c>
      <c r="B64" s="25" t="s">
        <v>115</v>
      </c>
      <c r="C64" s="25" t="s">
        <v>145</v>
      </c>
      <c r="D64" s="32">
        <v>45518</v>
      </c>
      <c r="E64" s="32">
        <v>45548</v>
      </c>
      <c r="F64" s="33">
        <f t="shared" si="7"/>
        <v>4.6</v>
      </c>
      <c r="G64" s="33">
        <v>70</v>
      </c>
      <c r="H64" s="33">
        <v>16595.25</v>
      </c>
      <c r="I64" s="48">
        <f t="shared" si="8"/>
        <v>75508.3875</v>
      </c>
      <c r="J64" s="67">
        <v>0.09</v>
      </c>
      <c r="K64" s="61">
        <f t="shared" si="9"/>
        <v>6795.754875</v>
      </c>
      <c r="L64" s="62">
        <f t="shared" si="10"/>
        <v>2038.7264625</v>
      </c>
      <c r="M64" s="62"/>
      <c r="N64" s="63">
        <f t="shared" si="11"/>
        <v>4757.0284125</v>
      </c>
      <c r="O64" s="53"/>
      <c r="P64" s="63"/>
      <c r="Q64" s="63"/>
      <c r="R64" s="63">
        <f t="shared" si="5"/>
        <v>4757.0284125</v>
      </c>
      <c r="S64" s="75" t="s">
        <v>117</v>
      </c>
      <c r="T64" s="74" t="s">
        <v>28</v>
      </c>
    </row>
    <row r="65" s="1" customFormat="1" ht="33" customHeight="1" spans="1:20">
      <c r="A65" s="25" t="s">
        <v>146</v>
      </c>
      <c r="B65" s="25" t="s">
        <v>115</v>
      </c>
      <c r="C65" s="25" t="s">
        <v>147</v>
      </c>
      <c r="D65" s="32">
        <v>45518</v>
      </c>
      <c r="E65" s="32">
        <v>45548</v>
      </c>
      <c r="F65" s="33">
        <f t="shared" si="7"/>
        <v>2.6</v>
      </c>
      <c r="G65" s="33">
        <v>40</v>
      </c>
      <c r="H65" s="33">
        <v>16595.25</v>
      </c>
      <c r="I65" s="48">
        <f t="shared" si="8"/>
        <v>43147.65</v>
      </c>
      <c r="J65" s="67">
        <v>0.09</v>
      </c>
      <c r="K65" s="61">
        <f t="shared" si="9"/>
        <v>3883.2885</v>
      </c>
      <c r="L65" s="62">
        <f t="shared" si="10"/>
        <v>1164.98655</v>
      </c>
      <c r="M65" s="62"/>
      <c r="N65" s="63">
        <f t="shared" si="11"/>
        <v>2718.30195</v>
      </c>
      <c r="O65" s="53"/>
      <c r="P65" s="63"/>
      <c r="Q65" s="63"/>
      <c r="R65" s="63">
        <f t="shared" si="5"/>
        <v>2718.30195</v>
      </c>
      <c r="S65" s="75" t="s">
        <v>117</v>
      </c>
      <c r="T65" s="74" t="s">
        <v>28</v>
      </c>
    </row>
    <row r="66" s="1" customFormat="1" ht="33" customHeight="1" spans="1:20">
      <c r="A66" s="25" t="s">
        <v>148</v>
      </c>
      <c r="B66" s="25" t="s">
        <v>115</v>
      </c>
      <c r="C66" s="25" t="s">
        <v>149</v>
      </c>
      <c r="D66" s="32">
        <v>45518</v>
      </c>
      <c r="E66" s="32">
        <v>45548</v>
      </c>
      <c r="F66" s="33">
        <f t="shared" si="7"/>
        <v>5.2</v>
      </c>
      <c r="G66" s="33">
        <v>80</v>
      </c>
      <c r="H66" s="33">
        <v>16595.25</v>
      </c>
      <c r="I66" s="48">
        <f t="shared" si="8"/>
        <v>86295.3</v>
      </c>
      <c r="J66" s="67">
        <v>0.09</v>
      </c>
      <c r="K66" s="61">
        <f t="shared" si="9"/>
        <v>7766.577</v>
      </c>
      <c r="L66" s="62">
        <f t="shared" si="10"/>
        <v>2329.9731</v>
      </c>
      <c r="M66" s="62"/>
      <c r="N66" s="63">
        <f t="shared" si="11"/>
        <v>5436.6039</v>
      </c>
      <c r="O66" s="53"/>
      <c r="P66" s="63"/>
      <c r="Q66" s="63"/>
      <c r="R66" s="63">
        <f t="shared" si="5"/>
        <v>5436.6039</v>
      </c>
      <c r="S66" s="75" t="s">
        <v>117</v>
      </c>
      <c r="T66" s="74" t="s">
        <v>28</v>
      </c>
    </row>
    <row r="67" s="1" customFormat="1" ht="33" customHeight="1" spans="1:20">
      <c r="A67" s="25" t="s">
        <v>150</v>
      </c>
      <c r="B67" s="25" t="s">
        <v>115</v>
      </c>
      <c r="C67" s="25" t="s">
        <v>151</v>
      </c>
      <c r="D67" s="32">
        <v>45518</v>
      </c>
      <c r="E67" s="32">
        <v>45548</v>
      </c>
      <c r="F67" s="33">
        <f t="shared" si="7"/>
        <v>3.9</v>
      </c>
      <c r="G67" s="33">
        <v>60.6</v>
      </c>
      <c r="H67" s="33">
        <v>16595.25</v>
      </c>
      <c r="I67" s="48">
        <f t="shared" si="8"/>
        <v>65368.68975</v>
      </c>
      <c r="J67" s="67">
        <v>0.09</v>
      </c>
      <c r="K67" s="61">
        <f t="shared" si="9"/>
        <v>5883.1820775</v>
      </c>
      <c r="L67" s="62">
        <f t="shared" si="10"/>
        <v>1764.95462325</v>
      </c>
      <c r="M67" s="62"/>
      <c r="N67" s="63">
        <f t="shared" si="11"/>
        <v>4118.22745425</v>
      </c>
      <c r="O67" s="53"/>
      <c r="P67" s="63"/>
      <c r="Q67" s="63"/>
      <c r="R67" s="63">
        <f t="shared" si="5"/>
        <v>4118.22745425</v>
      </c>
      <c r="S67" s="75" t="s">
        <v>117</v>
      </c>
      <c r="T67" s="74" t="s">
        <v>28</v>
      </c>
    </row>
    <row r="68" s="1" customFormat="1" ht="33" customHeight="1" spans="1:20">
      <c r="A68" s="25" t="s">
        <v>152</v>
      </c>
      <c r="B68" s="25" t="s">
        <v>115</v>
      </c>
      <c r="C68" s="25" t="s">
        <v>153</v>
      </c>
      <c r="D68" s="32">
        <v>45518</v>
      </c>
      <c r="E68" s="32">
        <v>45548</v>
      </c>
      <c r="F68" s="33">
        <f t="shared" si="7"/>
        <v>1.3</v>
      </c>
      <c r="G68" s="33">
        <v>20</v>
      </c>
      <c r="H68" s="33">
        <v>16595.25</v>
      </c>
      <c r="I68" s="48">
        <f t="shared" si="8"/>
        <v>21573.825</v>
      </c>
      <c r="J68" s="67">
        <v>0.09</v>
      </c>
      <c r="K68" s="61">
        <f t="shared" si="9"/>
        <v>1941.64425</v>
      </c>
      <c r="L68" s="62">
        <f t="shared" si="10"/>
        <v>582.493275</v>
      </c>
      <c r="M68" s="62"/>
      <c r="N68" s="63">
        <f t="shared" si="11"/>
        <v>1359.150975</v>
      </c>
      <c r="O68" s="53"/>
      <c r="P68" s="63"/>
      <c r="Q68" s="63"/>
      <c r="R68" s="63">
        <f t="shared" si="5"/>
        <v>1359.150975</v>
      </c>
      <c r="S68" s="75" t="s">
        <v>117</v>
      </c>
      <c r="T68" s="74" t="s">
        <v>28</v>
      </c>
    </row>
    <row r="69" s="1" customFormat="1" ht="33" customHeight="1" spans="1:20">
      <c r="A69" s="25" t="s">
        <v>154</v>
      </c>
      <c r="B69" s="25" t="s">
        <v>115</v>
      </c>
      <c r="C69" s="25" t="s">
        <v>155</v>
      </c>
      <c r="D69" s="32">
        <v>45518</v>
      </c>
      <c r="E69" s="32">
        <v>45548</v>
      </c>
      <c r="F69" s="33">
        <f t="shared" si="7"/>
        <v>5.9</v>
      </c>
      <c r="G69" s="33">
        <v>90</v>
      </c>
      <c r="H69" s="33">
        <v>16595.25</v>
      </c>
      <c r="I69" s="48">
        <f t="shared" si="8"/>
        <v>97082.2125</v>
      </c>
      <c r="J69" s="67">
        <v>0.09</v>
      </c>
      <c r="K69" s="61">
        <f t="shared" si="9"/>
        <v>8737.399125</v>
      </c>
      <c r="L69" s="62">
        <f t="shared" si="10"/>
        <v>2621.2197375</v>
      </c>
      <c r="M69" s="62"/>
      <c r="N69" s="63">
        <f t="shared" si="11"/>
        <v>6116.1793875</v>
      </c>
      <c r="O69" s="53"/>
      <c r="P69" s="63"/>
      <c r="Q69" s="63"/>
      <c r="R69" s="63">
        <f t="shared" si="5"/>
        <v>6116.1793875</v>
      </c>
      <c r="S69" s="75" t="s">
        <v>117</v>
      </c>
      <c r="T69" s="74" t="s">
        <v>28</v>
      </c>
    </row>
    <row r="70" s="1" customFormat="1" ht="33" customHeight="1" spans="1:20">
      <c r="A70" s="25" t="s">
        <v>156</v>
      </c>
      <c r="B70" s="25" t="s">
        <v>115</v>
      </c>
      <c r="C70" s="25" t="s">
        <v>157</v>
      </c>
      <c r="D70" s="32">
        <v>45518</v>
      </c>
      <c r="E70" s="32">
        <v>45548</v>
      </c>
      <c r="F70" s="33">
        <f t="shared" si="7"/>
        <v>2.6</v>
      </c>
      <c r="G70" s="33">
        <v>40</v>
      </c>
      <c r="H70" s="33">
        <v>16595.25</v>
      </c>
      <c r="I70" s="48">
        <f t="shared" si="8"/>
        <v>43147.65</v>
      </c>
      <c r="J70" s="67">
        <v>0.09</v>
      </c>
      <c r="K70" s="61">
        <f t="shared" si="9"/>
        <v>3883.2885</v>
      </c>
      <c r="L70" s="62">
        <f t="shared" si="10"/>
        <v>1164.98655</v>
      </c>
      <c r="M70" s="62"/>
      <c r="N70" s="63">
        <f t="shared" si="11"/>
        <v>2718.30195</v>
      </c>
      <c r="O70" s="53"/>
      <c r="P70" s="63"/>
      <c r="Q70" s="63"/>
      <c r="R70" s="63">
        <f t="shared" si="5"/>
        <v>2718.30195</v>
      </c>
      <c r="S70" s="75" t="s">
        <v>117</v>
      </c>
      <c r="T70" s="74" t="s">
        <v>28</v>
      </c>
    </row>
    <row r="71" s="1" customFormat="1" ht="33" customHeight="1" spans="1:20">
      <c r="A71" s="25" t="s">
        <v>158</v>
      </c>
      <c r="B71" s="25" t="s">
        <v>115</v>
      </c>
      <c r="C71" s="25" t="s">
        <v>159</v>
      </c>
      <c r="D71" s="32">
        <v>45518</v>
      </c>
      <c r="E71" s="32">
        <v>45548</v>
      </c>
      <c r="F71" s="33">
        <f t="shared" si="7"/>
        <v>3.3</v>
      </c>
      <c r="G71" s="33">
        <v>50</v>
      </c>
      <c r="H71" s="33">
        <v>16595.25</v>
      </c>
      <c r="I71" s="48">
        <f t="shared" si="8"/>
        <v>53934.5625</v>
      </c>
      <c r="J71" s="67">
        <v>0.09</v>
      </c>
      <c r="K71" s="61">
        <f t="shared" si="9"/>
        <v>4854.110625</v>
      </c>
      <c r="L71" s="62">
        <f t="shared" si="10"/>
        <v>1456.2331875</v>
      </c>
      <c r="M71" s="62"/>
      <c r="N71" s="63">
        <f t="shared" si="11"/>
        <v>3397.8774375</v>
      </c>
      <c r="O71" s="53"/>
      <c r="P71" s="63"/>
      <c r="Q71" s="63"/>
      <c r="R71" s="63">
        <f t="shared" ref="R71:R89" si="12">N71-P71</f>
        <v>3397.8774375</v>
      </c>
      <c r="S71" s="75" t="s">
        <v>117</v>
      </c>
      <c r="T71" s="74" t="s">
        <v>28</v>
      </c>
    </row>
    <row r="72" s="1" customFormat="1" ht="33" customHeight="1" spans="1:20">
      <c r="A72" s="25" t="s">
        <v>160</v>
      </c>
      <c r="B72" s="25" t="s">
        <v>115</v>
      </c>
      <c r="C72" s="25" t="s">
        <v>161</v>
      </c>
      <c r="D72" s="32">
        <v>45518</v>
      </c>
      <c r="E72" s="32">
        <v>45548</v>
      </c>
      <c r="F72" s="33">
        <f t="shared" si="7"/>
        <v>5.2</v>
      </c>
      <c r="G72" s="33">
        <v>80</v>
      </c>
      <c r="H72" s="33">
        <v>16595.25</v>
      </c>
      <c r="I72" s="48">
        <f t="shared" si="8"/>
        <v>86295.3</v>
      </c>
      <c r="J72" s="67">
        <v>0.09</v>
      </c>
      <c r="K72" s="61">
        <f t="shared" si="9"/>
        <v>7766.577</v>
      </c>
      <c r="L72" s="62">
        <f t="shared" si="10"/>
        <v>2329.9731</v>
      </c>
      <c r="M72" s="62"/>
      <c r="N72" s="63">
        <f t="shared" si="11"/>
        <v>5436.6039</v>
      </c>
      <c r="O72" s="53"/>
      <c r="P72" s="63"/>
      <c r="Q72" s="63"/>
      <c r="R72" s="63">
        <f t="shared" si="12"/>
        <v>5436.6039</v>
      </c>
      <c r="S72" s="75" t="s">
        <v>117</v>
      </c>
      <c r="T72" s="74" t="s">
        <v>28</v>
      </c>
    </row>
    <row r="73" s="1" customFormat="1" ht="33" customHeight="1" spans="1:20">
      <c r="A73" s="25" t="s">
        <v>162</v>
      </c>
      <c r="B73" s="25" t="s">
        <v>115</v>
      </c>
      <c r="C73" s="25" t="s">
        <v>163</v>
      </c>
      <c r="D73" s="32">
        <v>45518</v>
      </c>
      <c r="E73" s="32">
        <v>45548</v>
      </c>
      <c r="F73" s="33">
        <f t="shared" si="7"/>
        <v>0.7</v>
      </c>
      <c r="G73" s="33">
        <v>10</v>
      </c>
      <c r="H73" s="33">
        <v>16595.25</v>
      </c>
      <c r="I73" s="48">
        <f t="shared" si="8"/>
        <v>10786.9125</v>
      </c>
      <c r="J73" s="67">
        <v>0.09</v>
      </c>
      <c r="K73" s="61">
        <f t="shared" si="9"/>
        <v>970.822125</v>
      </c>
      <c r="L73" s="62">
        <f t="shared" si="10"/>
        <v>291.2466375</v>
      </c>
      <c r="M73" s="62"/>
      <c r="N73" s="63">
        <f t="shared" si="11"/>
        <v>679.5754875</v>
      </c>
      <c r="O73" s="53"/>
      <c r="P73" s="63"/>
      <c r="Q73" s="63"/>
      <c r="R73" s="63">
        <f t="shared" si="12"/>
        <v>679.5754875</v>
      </c>
      <c r="S73" s="75" t="s">
        <v>117</v>
      </c>
      <c r="T73" s="74" t="s">
        <v>28</v>
      </c>
    </row>
    <row r="74" s="1" customFormat="1" ht="33" customHeight="1" spans="1:20">
      <c r="A74" s="25" t="s">
        <v>164</v>
      </c>
      <c r="B74" s="25" t="s">
        <v>115</v>
      </c>
      <c r="C74" s="25" t="s">
        <v>165</v>
      </c>
      <c r="D74" s="32">
        <v>45518</v>
      </c>
      <c r="E74" s="32">
        <v>45548</v>
      </c>
      <c r="F74" s="33">
        <f t="shared" si="7"/>
        <v>1.6</v>
      </c>
      <c r="G74" s="33">
        <v>25</v>
      </c>
      <c r="H74" s="33">
        <v>16595.25</v>
      </c>
      <c r="I74" s="48">
        <f t="shared" si="8"/>
        <v>26967.28125</v>
      </c>
      <c r="J74" s="67">
        <v>0.09</v>
      </c>
      <c r="K74" s="61">
        <f t="shared" si="9"/>
        <v>2427.0553125</v>
      </c>
      <c r="L74" s="62">
        <f t="shared" si="10"/>
        <v>728.11659375</v>
      </c>
      <c r="M74" s="62"/>
      <c r="N74" s="63">
        <f t="shared" si="11"/>
        <v>1698.93871875</v>
      </c>
      <c r="O74" s="53"/>
      <c r="P74" s="63"/>
      <c r="Q74" s="63"/>
      <c r="R74" s="63">
        <f t="shared" si="12"/>
        <v>1698.93871875</v>
      </c>
      <c r="S74" s="75" t="s">
        <v>117</v>
      </c>
      <c r="T74" s="74" t="s">
        <v>28</v>
      </c>
    </row>
    <row r="75" s="1" customFormat="1" ht="33" customHeight="1" spans="1:20">
      <c r="A75" s="25" t="s">
        <v>166</v>
      </c>
      <c r="B75" s="25" t="s">
        <v>115</v>
      </c>
      <c r="C75" s="25" t="s">
        <v>167</v>
      </c>
      <c r="D75" s="32">
        <v>45518</v>
      </c>
      <c r="E75" s="32">
        <v>45548</v>
      </c>
      <c r="F75" s="33">
        <f t="shared" si="7"/>
        <v>3.3</v>
      </c>
      <c r="G75" s="33">
        <v>50</v>
      </c>
      <c r="H75" s="33">
        <v>16595.25</v>
      </c>
      <c r="I75" s="48">
        <f t="shared" si="8"/>
        <v>53934.5625</v>
      </c>
      <c r="J75" s="67">
        <v>0.09</v>
      </c>
      <c r="K75" s="61">
        <f t="shared" si="9"/>
        <v>4854.110625</v>
      </c>
      <c r="L75" s="62">
        <f t="shared" si="10"/>
        <v>1456.2331875</v>
      </c>
      <c r="M75" s="62"/>
      <c r="N75" s="63">
        <f t="shared" si="11"/>
        <v>3397.8774375</v>
      </c>
      <c r="O75" s="53"/>
      <c r="P75" s="63"/>
      <c r="Q75" s="63"/>
      <c r="R75" s="63">
        <f t="shared" si="12"/>
        <v>3397.8774375</v>
      </c>
      <c r="S75" s="75" t="s">
        <v>117</v>
      </c>
      <c r="T75" s="74" t="s">
        <v>28</v>
      </c>
    </row>
    <row r="76" s="1" customFormat="1" ht="33" customHeight="1" spans="1:20">
      <c r="A76" s="25" t="s">
        <v>168</v>
      </c>
      <c r="B76" s="25" t="s">
        <v>115</v>
      </c>
      <c r="C76" s="25" t="s">
        <v>169</v>
      </c>
      <c r="D76" s="32">
        <v>45518</v>
      </c>
      <c r="E76" s="32">
        <v>45548</v>
      </c>
      <c r="F76" s="33">
        <f t="shared" si="7"/>
        <v>2</v>
      </c>
      <c r="G76" s="33">
        <v>30</v>
      </c>
      <c r="H76" s="33">
        <v>16595.25</v>
      </c>
      <c r="I76" s="48">
        <f t="shared" si="8"/>
        <v>32360.7375</v>
      </c>
      <c r="J76" s="67">
        <v>0.09</v>
      </c>
      <c r="K76" s="61">
        <f t="shared" si="9"/>
        <v>2912.466375</v>
      </c>
      <c r="L76" s="62">
        <f t="shared" si="10"/>
        <v>873.7399125</v>
      </c>
      <c r="M76" s="62"/>
      <c r="N76" s="63">
        <f t="shared" si="11"/>
        <v>2038.7264625</v>
      </c>
      <c r="O76" s="53"/>
      <c r="P76" s="63"/>
      <c r="Q76" s="63"/>
      <c r="R76" s="63">
        <f t="shared" si="12"/>
        <v>2038.7264625</v>
      </c>
      <c r="S76" s="75" t="s">
        <v>117</v>
      </c>
      <c r="T76" s="74" t="s">
        <v>28</v>
      </c>
    </row>
    <row r="77" s="1" customFormat="1" ht="33" customHeight="1" spans="1:20">
      <c r="A77" s="25" t="s">
        <v>170</v>
      </c>
      <c r="B77" s="25" t="s">
        <v>115</v>
      </c>
      <c r="C77" s="25" t="s">
        <v>171</v>
      </c>
      <c r="D77" s="32">
        <v>45518</v>
      </c>
      <c r="E77" s="32">
        <v>45548</v>
      </c>
      <c r="F77" s="33">
        <f t="shared" si="7"/>
        <v>3.9</v>
      </c>
      <c r="G77" s="33">
        <v>60</v>
      </c>
      <c r="H77" s="33">
        <v>16595.25</v>
      </c>
      <c r="I77" s="48">
        <f t="shared" si="8"/>
        <v>64721.475</v>
      </c>
      <c r="J77" s="67">
        <v>0.09</v>
      </c>
      <c r="K77" s="61">
        <f t="shared" si="9"/>
        <v>5824.93275</v>
      </c>
      <c r="L77" s="62">
        <f t="shared" si="10"/>
        <v>1747.479825</v>
      </c>
      <c r="M77" s="62"/>
      <c r="N77" s="63">
        <f t="shared" si="11"/>
        <v>4077.452925</v>
      </c>
      <c r="O77" s="53"/>
      <c r="P77" s="63"/>
      <c r="Q77" s="63"/>
      <c r="R77" s="63">
        <f t="shared" si="12"/>
        <v>4077.452925</v>
      </c>
      <c r="S77" s="75" t="s">
        <v>117</v>
      </c>
      <c r="T77" s="74" t="s">
        <v>28</v>
      </c>
    </row>
    <row r="78" s="1" customFormat="1" ht="33" customHeight="1" spans="1:20">
      <c r="A78" s="25" t="s">
        <v>172</v>
      </c>
      <c r="B78" s="25" t="s">
        <v>115</v>
      </c>
      <c r="C78" s="25" t="s">
        <v>173</v>
      </c>
      <c r="D78" s="32">
        <v>45518</v>
      </c>
      <c r="E78" s="32">
        <v>45548</v>
      </c>
      <c r="F78" s="33">
        <f t="shared" si="7"/>
        <v>2</v>
      </c>
      <c r="G78" s="33">
        <v>30</v>
      </c>
      <c r="H78" s="33">
        <v>16595.25</v>
      </c>
      <c r="I78" s="48">
        <f t="shared" si="8"/>
        <v>32360.7375</v>
      </c>
      <c r="J78" s="67">
        <v>0.09</v>
      </c>
      <c r="K78" s="61">
        <f t="shared" si="9"/>
        <v>2912.466375</v>
      </c>
      <c r="L78" s="62">
        <f t="shared" si="10"/>
        <v>873.7399125</v>
      </c>
      <c r="M78" s="62"/>
      <c r="N78" s="63">
        <f t="shared" si="11"/>
        <v>2038.7264625</v>
      </c>
      <c r="O78" s="53"/>
      <c r="P78" s="63"/>
      <c r="Q78" s="63"/>
      <c r="R78" s="63">
        <f t="shared" si="12"/>
        <v>2038.7264625</v>
      </c>
      <c r="S78" s="75" t="s">
        <v>117</v>
      </c>
      <c r="T78" s="74" t="s">
        <v>28</v>
      </c>
    </row>
    <row r="79" s="1" customFormat="1" ht="33" customHeight="1" spans="1:20">
      <c r="A79" s="25" t="s">
        <v>174</v>
      </c>
      <c r="B79" s="25" t="s">
        <v>115</v>
      </c>
      <c r="C79" s="25" t="s">
        <v>175</v>
      </c>
      <c r="D79" s="32">
        <v>45518</v>
      </c>
      <c r="E79" s="32">
        <v>45548</v>
      </c>
      <c r="F79" s="33">
        <f t="shared" si="7"/>
        <v>2.3</v>
      </c>
      <c r="G79" s="33">
        <v>35</v>
      </c>
      <c r="H79" s="33">
        <v>16595.25</v>
      </c>
      <c r="I79" s="48">
        <f t="shared" si="8"/>
        <v>37754.19375</v>
      </c>
      <c r="J79" s="67">
        <v>0.09</v>
      </c>
      <c r="K79" s="61">
        <f t="shared" si="9"/>
        <v>3397.8774375</v>
      </c>
      <c r="L79" s="62">
        <f t="shared" si="10"/>
        <v>1019.36323125</v>
      </c>
      <c r="M79" s="62"/>
      <c r="N79" s="63">
        <f t="shared" si="11"/>
        <v>2378.51420625</v>
      </c>
      <c r="O79" s="53"/>
      <c r="P79" s="63"/>
      <c r="Q79" s="63"/>
      <c r="R79" s="63">
        <f t="shared" si="12"/>
        <v>2378.51420625</v>
      </c>
      <c r="S79" s="75" t="s">
        <v>117</v>
      </c>
      <c r="T79" s="74" t="s">
        <v>28</v>
      </c>
    </row>
    <row r="80" s="1" customFormat="1" ht="33" customHeight="1" spans="1:20">
      <c r="A80" s="25" t="s">
        <v>176</v>
      </c>
      <c r="B80" s="25" t="s">
        <v>115</v>
      </c>
      <c r="C80" s="25" t="s">
        <v>177</v>
      </c>
      <c r="D80" s="32">
        <v>45518</v>
      </c>
      <c r="E80" s="32">
        <v>45548</v>
      </c>
      <c r="F80" s="33">
        <f t="shared" si="7"/>
        <v>1.6</v>
      </c>
      <c r="G80" s="33">
        <v>25</v>
      </c>
      <c r="H80" s="33">
        <v>16595.25</v>
      </c>
      <c r="I80" s="48">
        <f t="shared" si="8"/>
        <v>26967.28125</v>
      </c>
      <c r="J80" s="67">
        <v>0.09</v>
      </c>
      <c r="K80" s="61">
        <f t="shared" si="9"/>
        <v>2427.0553125</v>
      </c>
      <c r="L80" s="62">
        <f t="shared" si="10"/>
        <v>728.11659375</v>
      </c>
      <c r="M80" s="62"/>
      <c r="N80" s="63">
        <f t="shared" si="11"/>
        <v>1698.93871875</v>
      </c>
      <c r="O80" s="53"/>
      <c r="P80" s="63"/>
      <c r="Q80" s="63"/>
      <c r="R80" s="63">
        <f t="shared" si="12"/>
        <v>1698.93871875</v>
      </c>
      <c r="S80" s="75" t="s">
        <v>117</v>
      </c>
      <c r="T80" s="74" t="s">
        <v>28</v>
      </c>
    </row>
    <row r="81" s="1" customFormat="1" ht="33" customHeight="1" spans="1:20">
      <c r="A81" s="25" t="s">
        <v>178</v>
      </c>
      <c r="B81" s="25" t="s">
        <v>115</v>
      </c>
      <c r="C81" s="25" t="s">
        <v>179</v>
      </c>
      <c r="D81" s="32">
        <v>45518</v>
      </c>
      <c r="E81" s="32">
        <v>45548</v>
      </c>
      <c r="F81" s="33">
        <f t="shared" si="7"/>
        <v>1.3</v>
      </c>
      <c r="G81" s="33">
        <v>20</v>
      </c>
      <c r="H81" s="33">
        <v>16595.25</v>
      </c>
      <c r="I81" s="48">
        <f t="shared" si="8"/>
        <v>21573.825</v>
      </c>
      <c r="J81" s="67">
        <v>0.09</v>
      </c>
      <c r="K81" s="61">
        <f t="shared" si="9"/>
        <v>1941.64425</v>
      </c>
      <c r="L81" s="62">
        <f t="shared" si="10"/>
        <v>582.493275</v>
      </c>
      <c r="M81" s="62"/>
      <c r="N81" s="63">
        <f t="shared" si="11"/>
        <v>1359.150975</v>
      </c>
      <c r="O81" s="53"/>
      <c r="P81" s="63"/>
      <c r="Q81" s="63"/>
      <c r="R81" s="63">
        <f t="shared" si="12"/>
        <v>1359.150975</v>
      </c>
      <c r="S81" s="75" t="s">
        <v>117</v>
      </c>
      <c r="T81" s="74" t="s">
        <v>28</v>
      </c>
    </row>
    <row r="82" s="1" customFormat="1" ht="33" customHeight="1" spans="1:20">
      <c r="A82" s="25" t="s">
        <v>180</v>
      </c>
      <c r="B82" s="25" t="s">
        <v>115</v>
      </c>
      <c r="C82" s="25" t="s">
        <v>181</v>
      </c>
      <c r="D82" s="32">
        <v>45518</v>
      </c>
      <c r="E82" s="32">
        <v>45548</v>
      </c>
      <c r="F82" s="33">
        <f t="shared" si="7"/>
        <v>3.9</v>
      </c>
      <c r="G82" s="33">
        <v>60</v>
      </c>
      <c r="H82" s="33">
        <v>16595.25</v>
      </c>
      <c r="I82" s="48">
        <f t="shared" si="8"/>
        <v>64721.475</v>
      </c>
      <c r="J82" s="67">
        <v>0.09</v>
      </c>
      <c r="K82" s="61">
        <f t="shared" si="9"/>
        <v>5824.93275</v>
      </c>
      <c r="L82" s="62">
        <f t="shared" si="10"/>
        <v>1747.479825</v>
      </c>
      <c r="M82" s="62"/>
      <c r="N82" s="63">
        <f t="shared" si="11"/>
        <v>4077.452925</v>
      </c>
      <c r="O82" s="53"/>
      <c r="P82" s="63"/>
      <c r="Q82" s="63"/>
      <c r="R82" s="63">
        <f t="shared" si="12"/>
        <v>4077.452925</v>
      </c>
      <c r="S82" s="75" t="s">
        <v>117</v>
      </c>
      <c r="T82" s="74" t="s">
        <v>28</v>
      </c>
    </row>
    <row r="83" s="1" customFormat="1" ht="33" customHeight="1" spans="1:20">
      <c r="A83" s="25" t="s">
        <v>182</v>
      </c>
      <c r="B83" s="25" t="s">
        <v>115</v>
      </c>
      <c r="C83" s="25" t="s">
        <v>183</v>
      </c>
      <c r="D83" s="32">
        <v>45518</v>
      </c>
      <c r="E83" s="32">
        <v>45548</v>
      </c>
      <c r="F83" s="33">
        <f t="shared" si="7"/>
        <v>4.2</v>
      </c>
      <c r="G83" s="33">
        <v>65</v>
      </c>
      <c r="H83" s="33">
        <v>16595.25</v>
      </c>
      <c r="I83" s="48">
        <f t="shared" si="8"/>
        <v>70114.93125</v>
      </c>
      <c r="J83" s="67">
        <v>0.09</v>
      </c>
      <c r="K83" s="61">
        <f t="shared" si="9"/>
        <v>6310.3438125</v>
      </c>
      <c r="L83" s="62">
        <f t="shared" si="10"/>
        <v>1893.10314375</v>
      </c>
      <c r="M83" s="62"/>
      <c r="N83" s="63">
        <f t="shared" si="11"/>
        <v>4417.24066875</v>
      </c>
      <c r="O83" s="53"/>
      <c r="P83" s="63">
        <f>K83*0.2</f>
        <v>1262.0687625</v>
      </c>
      <c r="Q83" s="63">
        <f>P83</f>
        <v>1262.0687625</v>
      </c>
      <c r="R83" s="63">
        <f t="shared" si="12"/>
        <v>3155.17190625</v>
      </c>
      <c r="S83" s="75" t="s">
        <v>117</v>
      </c>
      <c r="T83" s="74" t="s">
        <v>184</v>
      </c>
    </row>
    <row r="84" s="1" customFormat="1" ht="33" customHeight="1" spans="1:20">
      <c r="A84" s="25" t="s">
        <v>185</v>
      </c>
      <c r="B84" s="25" t="s">
        <v>115</v>
      </c>
      <c r="C84" s="25" t="s">
        <v>186</v>
      </c>
      <c r="D84" s="32">
        <v>45518</v>
      </c>
      <c r="E84" s="32">
        <v>45548</v>
      </c>
      <c r="F84" s="33">
        <f t="shared" si="7"/>
        <v>0.7</v>
      </c>
      <c r="G84" s="33">
        <v>10</v>
      </c>
      <c r="H84" s="33">
        <v>16595.25</v>
      </c>
      <c r="I84" s="48">
        <f t="shared" si="8"/>
        <v>10786.9125</v>
      </c>
      <c r="J84" s="67">
        <v>0.09</v>
      </c>
      <c r="K84" s="61">
        <f t="shared" si="9"/>
        <v>970.822125</v>
      </c>
      <c r="L84" s="62">
        <f t="shared" si="10"/>
        <v>291.2466375</v>
      </c>
      <c r="M84" s="62"/>
      <c r="N84" s="63">
        <f t="shared" si="11"/>
        <v>679.5754875</v>
      </c>
      <c r="O84" s="53"/>
      <c r="P84" s="63"/>
      <c r="Q84" s="63"/>
      <c r="R84" s="63">
        <f t="shared" si="12"/>
        <v>679.5754875</v>
      </c>
      <c r="S84" s="75" t="s">
        <v>117</v>
      </c>
      <c r="T84" s="74" t="s">
        <v>28</v>
      </c>
    </row>
    <row r="85" s="1" customFormat="1" ht="30" customHeight="1" spans="1:20">
      <c r="A85" s="25" t="s">
        <v>187</v>
      </c>
      <c r="B85" s="25" t="s">
        <v>115</v>
      </c>
      <c r="C85" s="25" t="s">
        <v>188</v>
      </c>
      <c r="D85" s="32">
        <v>45518</v>
      </c>
      <c r="E85" s="32">
        <v>45548</v>
      </c>
      <c r="F85" s="33">
        <f t="shared" si="7"/>
        <v>0.2</v>
      </c>
      <c r="G85" s="33">
        <v>2.85</v>
      </c>
      <c r="H85" s="33">
        <v>16595.25</v>
      </c>
      <c r="I85" s="48">
        <f t="shared" si="8"/>
        <v>3074.2700625</v>
      </c>
      <c r="J85" s="67">
        <v>0.09</v>
      </c>
      <c r="K85" s="61">
        <f t="shared" si="9"/>
        <v>276.684305625</v>
      </c>
      <c r="L85" s="62">
        <f t="shared" si="10"/>
        <v>83.0052916875</v>
      </c>
      <c r="M85" s="62"/>
      <c r="N85" s="63">
        <f t="shared" si="11"/>
        <v>193.6790139375</v>
      </c>
      <c r="O85" s="53"/>
      <c r="P85" s="63"/>
      <c r="Q85" s="63"/>
      <c r="R85" s="63">
        <f t="shared" si="12"/>
        <v>193.6790139375</v>
      </c>
      <c r="S85" s="75" t="s">
        <v>189</v>
      </c>
      <c r="T85" s="74" t="s">
        <v>28</v>
      </c>
    </row>
    <row r="86" s="1" customFormat="1" ht="30" customHeight="1" spans="1:20">
      <c r="A86" s="25" t="s">
        <v>190</v>
      </c>
      <c r="B86" s="25" t="s">
        <v>115</v>
      </c>
      <c r="C86" s="25" t="s">
        <v>191</v>
      </c>
      <c r="D86" s="32">
        <v>45518</v>
      </c>
      <c r="E86" s="32">
        <v>45548</v>
      </c>
      <c r="F86" s="33">
        <f t="shared" si="7"/>
        <v>0.1</v>
      </c>
      <c r="G86" s="33">
        <v>1.86</v>
      </c>
      <c r="H86" s="33">
        <v>16595.25</v>
      </c>
      <c r="I86" s="48">
        <f t="shared" si="8"/>
        <v>2006.365725</v>
      </c>
      <c r="J86" s="67">
        <v>0.09</v>
      </c>
      <c r="K86" s="61">
        <f t="shared" si="9"/>
        <v>180.57291525</v>
      </c>
      <c r="L86" s="62">
        <f t="shared" si="10"/>
        <v>54.171874575</v>
      </c>
      <c r="M86" s="62"/>
      <c r="N86" s="63">
        <f t="shared" si="11"/>
        <v>126.401040675</v>
      </c>
      <c r="O86" s="53"/>
      <c r="P86" s="63"/>
      <c r="Q86" s="63"/>
      <c r="R86" s="63">
        <f t="shared" si="12"/>
        <v>126.401040675</v>
      </c>
      <c r="S86" s="75" t="s">
        <v>189</v>
      </c>
      <c r="T86" s="74" t="s">
        <v>28</v>
      </c>
    </row>
    <row r="87" s="1" customFormat="1" ht="30" customHeight="1" spans="1:20">
      <c r="A87" s="25" t="s">
        <v>192</v>
      </c>
      <c r="B87" s="25" t="s">
        <v>115</v>
      </c>
      <c r="C87" s="25" t="s">
        <v>193</v>
      </c>
      <c r="D87" s="32">
        <v>45518</v>
      </c>
      <c r="E87" s="32">
        <v>45548</v>
      </c>
      <c r="F87" s="33">
        <f t="shared" si="7"/>
        <v>0.3</v>
      </c>
      <c r="G87" s="33">
        <v>5.24</v>
      </c>
      <c r="H87" s="33">
        <v>16595.25</v>
      </c>
      <c r="I87" s="48">
        <f t="shared" si="8"/>
        <v>5652.34215</v>
      </c>
      <c r="J87" s="67">
        <v>0.09</v>
      </c>
      <c r="K87" s="61">
        <f t="shared" si="9"/>
        <v>508.7107935</v>
      </c>
      <c r="L87" s="62">
        <f t="shared" si="10"/>
        <v>152.61323805</v>
      </c>
      <c r="M87" s="62"/>
      <c r="N87" s="63">
        <f t="shared" si="11"/>
        <v>356.09755545</v>
      </c>
      <c r="O87" s="53"/>
      <c r="P87" s="63"/>
      <c r="Q87" s="63"/>
      <c r="R87" s="63">
        <f t="shared" si="12"/>
        <v>356.09755545</v>
      </c>
      <c r="S87" s="75" t="s">
        <v>189</v>
      </c>
      <c r="T87" s="74" t="s">
        <v>28</v>
      </c>
    </row>
    <row r="88" s="1" customFormat="1" ht="30" customHeight="1" spans="1:20">
      <c r="A88" s="25" t="s">
        <v>194</v>
      </c>
      <c r="B88" s="25" t="s">
        <v>115</v>
      </c>
      <c r="C88" s="25" t="s">
        <v>195</v>
      </c>
      <c r="D88" s="32">
        <v>45518</v>
      </c>
      <c r="E88" s="32">
        <v>45548</v>
      </c>
      <c r="F88" s="33">
        <f t="shared" si="7"/>
        <v>0.2</v>
      </c>
      <c r="G88" s="33">
        <v>2.7</v>
      </c>
      <c r="H88" s="33">
        <v>16595.25</v>
      </c>
      <c r="I88" s="48">
        <f t="shared" si="8"/>
        <v>2912.466375</v>
      </c>
      <c r="J88" s="67">
        <v>0.09</v>
      </c>
      <c r="K88" s="61">
        <f t="shared" si="9"/>
        <v>262.12197375</v>
      </c>
      <c r="L88" s="62">
        <f t="shared" si="10"/>
        <v>78.636592125</v>
      </c>
      <c r="M88" s="62"/>
      <c r="N88" s="63">
        <f t="shared" si="11"/>
        <v>183.485381625</v>
      </c>
      <c r="O88" s="53"/>
      <c r="P88" s="63"/>
      <c r="Q88" s="63"/>
      <c r="R88" s="63">
        <f t="shared" si="12"/>
        <v>183.485381625</v>
      </c>
      <c r="S88" s="75" t="s">
        <v>189</v>
      </c>
      <c r="T88" s="74" t="s">
        <v>28</v>
      </c>
    </row>
    <row r="89" s="1" customFormat="1" ht="30" customHeight="1" spans="1:20">
      <c r="A89" s="25" t="s">
        <v>196</v>
      </c>
      <c r="B89" s="25" t="s">
        <v>115</v>
      </c>
      <c r="C89" s="25" t="s">
        <v>197</v>
      </c>
      <c r="D89" s="32">
        <v>45518</v>
      </c>
      <c r="E89" s="32">
        <v>45548</v>
      </c>
      <c r="F89" s="33">
        <f t="shared" si="7"/>
        <v>0.3</v>
      </c>
      <c r="G89" s="33">
        <v>4.3</v>
      </c>
      <c r="H89" s="33">
        <v>16595.25</v>
      </c>
      <c r="I89" s="48">
        <f t="shared" si="8"/>
        <v>4638.372375</v>
      </c>
      <c r="J89" s="67">
        <v>0.09</v>
      </c>
      <c r="K89" s="61">
        <f t="shared" si="9"/>
        <v>417.45351375</v>
      </c>
      <c r="L89" s="62">
        <f t="shared" si="10"/>
        <v>125.236054125</v>
      </c>
      <c r="M89" s="62"/>
      <c r="N89" s="63">
        <f t="shared" si="11"/>
        <v>292.217459625</v>
      </c>
      <c r="O89" s="53"/>
      <c r="P89" s="63"/>
      <c r="Q89" s="63"/>
      <c r="R89" s="63">
        <f t="shared" si="12"/>
        <v>292.217459625</v>
      </c>
      <c r="S89" s="75" t="s">
        <v>189</v>
      </c>
      <c r="T89" s="74" t="s">
        <v>28</v>
      </c>
    </row>
    <row r="90" s="1" customFormat="1" ht="30" customHeight="1" spans="1:20">
      <c r="A90" s="25" t="s">
        <v>198</v>
      </c>
      <c r="B90" s="25" t="s">
        <v>115</v>
      </c>
      <c r="C90" s="25" t="s">
        <v>199</v>
      </c>
      <c r="D90" s="32">
        <v>45518</v>
      </c>
      <c r="E90" s="32">
        <v>45548</v>
      </c>
      <c r="F90" s="33">
        <f t="shared" si="7"/>
        <v>0.2</v>
      </c>
      <c r="G90" s="33">
        <v>2.83</v>
      </c>
      <c r="H90" s="33">
        <v>16595.25</v>
      </c>
      <c r="I90" s="48">
        <f t="shared" si="8"/>
        <v>3052.6962375</v>
      </c>
      <c r="J90" s="67">
        <v>0.09</v>
      </c>
      <c r="K90" s="61">
        <f t="shared" si="9"/>
        <v>274.742661375</v>
      </c>
      <c r="L90" s="62">
        <f t="shared" si="10"/>
        <v>82.4227984125</v>
      </c>
      <c r="M90" s="62"/>
      <c r="N90" s="63">
        <f t="shared" si="11"/>
        <v>192.3198629625</v>
      </c>
      <c r="O90" s="53"/>
      <c r="P90" s="63"/>
      <c r="Q90" s="63"/>
      <c r="R90" s="63">
        <f t="shared" ref="R90:R95" si="13">N90-P90</f>
        <v>192.3198629625</v>
      </c>
      <c r="S90" s="75" t="s">
        <v>189</v>
      </c>
      <c r="T90" s="74" t="s">
        <v>28</v>
      </c>
    </row>
    <row r="91" s="1" customFormat="1" ht="30" customHeight="1" spans="1:20">
      <c r="A91" s="25" t="s">
        <v>200</v>
      </c>
      <c r="B91" s="25" t="s">
        <v>115</v>
      </c>
      <c r="C91" s="25" t="s">
        <v>201</v>
      </c>
      <c r="D91" s="32">
        <v>45518</v>
      </c>
      <c r="E91" s="32">
        <v>45548</v>
      </c>
      <c r="F91" s="33">
        <f t="shared" si="7"/>
        <v>0.4</v>
      </c>
      <c r="G91" s="33">
        <v>6.67</v>
      </c>
      <c r="H91" s="33">
        <v>16595.25</v>
      </c>
      <c r="I91" s="48">
        <f t="shared" si="8"/>
        <v>7194.8706375</v>
      </c>
      <c r="J91" s="67">
        <v>0.09</v>
      </c>
      <c r="K91" s="61">
        <f t="shared" si="9"/>
        <v>647.538357375</v>
      </c>
      <c r="L91" s="62">
        <f t="shared" si="10"/>
        <v>194.2615072125</v>
      </c>
      <c r="M91" s="62"/>
      <c r="N91" s="63">
        <f t="shared" si="11"/>
        <v>453.2768501625</v>
      </c>
      <c r="O91" s="53"/>
      <c r="P91" s="63"/>
      <c r="Q91" s="63"/>
      <c r="R91" s="63">
        <f t="shared" si="13"/>
        <v>453.2768501625</v>
      </c>
      <c r="S91" s="75" t="s">
        <v>189</v>
      </c>
      <c r="T91" s="74" t="s">
        <v>28</v>
      </c>
    </row>
    <row r="92" s="1" customFormat="1" ht="30" customHeight="1" spans="1:20">
      <c r="A92" s="25" t="s">
        <v>202</v>
      </c>
      <c r="B92" s="25" t="s">
        <v>115</v>
      </c>
      <c r="C92" s="25" t="s">
        <v>203</v>
      </c>
      <c r="D92" s="32">
        <v>45518</v>
      </c>
      <c r="E92" s="32">
        <v>45548</v>
      </c>
      <c r="F92" s="33">
        <f t="shared" si="7"/>
        <v>0.2</v>
      </c>
      <c r="G92" s="33">
        <v>3.64</v>
      </c>
      <c r="H92" s="33">
        <v>16595.25</v>
      </c>
      <c r="I92" s="48">
        <f t="shared" si="8"/>
        <v>3926.43615</v>
      </c>
      <c r="J92" s="67">
        <v>0.09</v>
      </c>
      <c r="K92" s="61">
        <f t="shared" si="9"/>
        <v>353.3792535</v>
      </c>
      <c r="L92" s="62">
        <f t="shared" si="10"/>
        <v>106.01377605</v>
      </c>
      <c r="M92" s="62"/>
      <c r="N92" s="63">
        <f t="shared" si="11"/>
        <v>247.36547745</v>
      </c>
      <c r="O92" s="53"/>
      <c r="P92" s="63"/>
      <c r="Q92" s="63"/>
      <c r="R92" s="63">
        <f t="shared" si="13"/>
        <v>247.36547745</v>
      </c>
      <c r="S92" s="75" t="s">
        <v>189</v>
      </c>
      <c r="T92" s="74" t="s">
        <v>28</v>
      </c>
    </row>
    <row r="93" s="1" customFormat="1" ht="30" customHeight="1" spans="1:20">
      <c r="A93" s="25" t="s">
        <v>204</v>
      </c>
      <c r="B93" s="25" t="s">
        <v>115</v>
      </c>
      <c r="C93" s="25" t="s">
        <v>205</v>
      </c>
      <c r="D93" s="32">
        <v>45518</v>
      </c>
      <c r="E93" s="32">
        <v>45548</v>
      </c>
      <c r="F93" s="33">
        <f t="shared" si="7"/>
        <v>3.9</v>
      </c>
      <c r="G93" s="33">
        <v>60.61</v>
      </c>
      <c r="H93" s="33">
        <v>16595.25</v>
      </c>
      <c r="I93" s="48">
        <f t="shared" si="8"/>
        <v>65379.4766625</v>
      </c>
      <c r="J93" s="67">
        <v>0.09</v>
      </c>
      <c r="K93" s="61">
        <f t="shared" si="9"/>
        <v>5884.152899625</v>
      </c>
      <c r="L93" s="62">
        <f t="shared" si="10"/>
        <v>1765.2458698875</v>
      </c>
      <c r="M93" s="62"/>
      <c r="N93" s="63">
        <f t="shared" si="11"/>
        <v>4118.9070297375</v>
      </c>
      <c r="O93" s="53"/>
      <c r="P93" s="63"/>
      <c r="Q93" s="63"/>
      <c r="R93" s="63">
        <f t="shared" si="13"/>
        <v>4118.9070297375</v>
      </c>
      <c r="S93" s="75" t="s">
        <v>189</v>
      </c>
      <c r="T93" s="74" t="s">
        <v>28</v>
      </c>
    </row>
    <row r="94" s="2" customFormat="1" ht="30" customHeight="1" spans="1:20">
      <c r="A94" s="34" t="s">
        <v>206</v>
      </c>
      <c r="B94" s="35"/>
      <c r="C94" s="35"/>
      <c r="D94" s="35"/>
      <c r="E94" s="36"/>
      <c r="F94" s="37">
        <f>ROUND(SUM(F50:F93),0)</f>
        <v>125</v>
      </c>
      <c r="G94" s="37">
        <f t="shared" ref="F94:I94" si="14">SUM(G50:G93)</f>
        <v>1917.3</v>
      </c>
      <c r="H94" s="37"/>
      <c r="I94" s="37">
        <f t="shared" si="14"/>
        <v>2068174.733625</v>
      </c>
      <c r="J94" s="37"/>
      <c r="K94" s="37">
        <f t="shared" ref="K94:Q94" si="15">SUM(K50:K93)</f>
        <v>186135.72602625</v>
      </c>
      <c r="L94" s="37">
        <f t="shared" si="15"/>
        <v>55840.717807875</v>
      </c>
      <c r="M94" s="37"/>
      <c r="N94" s="66">
        <f t="shared" si="15"/>
        <v>130295.008218375</v>
      </c>
      <c r="O94" s="66"/>
      <c r="P94" s="66">
        <f t="shared" si="15"/>
        <v>1262.0687625</v>
      </c>
      <c r="Q94" s="66">
        <f t="shared" si="15"/>
        <v>1262.0687625</v>
      </c>
      <c r="R94" s="76">
        <f t="shared" si="13"/>
        <v>129032.939455875</v>
      </c>
      <c r="S94" s="77"/>
      <c r="T94" s="78"/>
    </row>
    <row r="95" s="1" customFormat="1" ht="33" customHeight="1" spans="1:20">
      <c r="A95" s="25" t="s">
        <v>207</v>
      </c>
      <c r="B95" s="25" t="s">
        <v>208</v>
      </c>
      <c r="C95" s="25" t="s">
        <v>209</v>
      </c>
      <c r="D95" s="32">
        <v>45656</v>
      </c>
      <c r="E95" s="32">
        <v>45745</v>
      </c>
      <c r="F95" s="33">
        <f t="shared" ref="F95:F140" si="16">G95*0.024</f>
        <v>264</v>
      </c>
      <c r="G95" s="33">
        <v>11000</v>
      </c>
      <c r="H95" s="33">
        <v>17080.5</v>
      </c>
      <c r="I95" s="48">
        <f>F95*H95</f>
        <v>4509252</v>
      </c>
      <c r="J95" s="79">
        <v>0.048789</v>
      </c>
      <c r="K95" s="61">
        <v>220000</v>
      </c>
      <c r="L95" s="62">
        <f>K95*0.3</f>
        <v>66000</v>
      </c>
      <c r="M95" s="62">
        <f>K95*0.2</f>
        <v>44000</v>
      </c>
      <c r="N95" s="63">
        <f t="shared" ref="N95:N133" si="17">K95*0.5</f>
        <v>110000</v>
      </c>
      <c r="O95" s="53"/>
      <c r="P95" s="63"/>
      <c r="Q95" s="63"/>
      <c r="R95" s="63">
        <f t="shared" si="13"/>
        <v>110000</v>
      </c>
      <c r="S95" s="75" t="s">
        <v>210</v>
      </c>
      <c r="T95" s="74"/>
    </row>
    <row r="96" s="2" customFormat="1" ht="30" customHeight="1" spans="1:20">
      <c r="A96" s="34" t="s">
        <v>211</v>
      </c>
      <c r="B96" s="35"/>
      <c r="C96" s="35"/>
      <c r="D96" s="35"/>
      <c r="E96" s="36"/>
      <c r="F96" s="37">
        <f>F95</f>
        <v>264</v>
      </c>
      <c r="G96" s="37">
        <f>G95</f>
        <v>11000</v>
      </c>
      <c r="H96" s="37">
        <f>H95</f>
        <v>17080.5</v>
      </c>
      <c r="I96" s="37">
        <f>I95</f>
        <v>4509252</v>
      </c>
      <c r="J96" s="80"/>
      <c r="K96" s="37">
        <f>K95</f>
        <v>220000</v>
      </c>
      <c r="L96" s="37">
        <f>L95</f>
        <v>66000</v>
      </c>
      <c r="M96" s="37">
        <f>M95</f>
        <v>44000</v>
      </c>
      <c r="N96" s="37">
        <f>N95</f>
        <v>110000</v>
      </c>
      <c r="O96" s="81"/>
      <c r="P96" s="76"/>
      <c r="Q96" s="76"/>
      <c r="R96" s="37">
        <f>R95</f>
        <v>110000</v>
      </c>
      <c r="S96" s="77"/>
      <c r="T96" s="78"/>
    </row>
    <row r="97" s="1" customFormat="1" ht="30" customHeight="1" spans="1:20">
      <c r="A97" s="25" t="s">
        <v>212</v>
      </c>
      <c r="B97" s="25" t="s">
        <v>208</v>
      </c>
      <c r="C97" s="25" t="s">
        <v>213</v>
      </c>
      <c r="D97" s="32">
        <v>45656</v>
      </c>
      <c r="E97" s="32">
        <v>45745</v>
      </c>
      <c r="F97" s="33">
        <f t="shared" si="16"/>
        <v>1.512</v>
      </c>
      <c r="G97" s="33">
        <v>63</v>
      </c>
      <c r="H97" s="33">
        <v>17080.5</v>
      </c>
      <c r="I97" s="48">
        <f t="shared" ref="I97:I140" si="18">F97*H97</f>
        <v>25825.716</v>
      </c>
      <c r="J97" s="79">
        <v>0.048789</v>
      </c>
      <c r="K97" s="82">
        <f t="shared" ref="K97:K140" si="19">ROUND(I97*J97,1)</f>
        <v>1260</v>
      </c>
      <c r="L97" s="62">
        <f>K97*0.3</f>
        <v>378</v>
      </c>
      <c r="M97" s="62">
        <f>G97*4</f>
        <v>252</v>
      </c>
      <c r="N97" s="63">
        <f t="shared" si="17"/>
        <v>630</v>
      </c>
      <c r="O97" s="53"/>
      <c r="P97" s="63"/>
      <c r="Q97" s="63"/>
      <c r="R97" s="63">
        <f t="shared" ref="R97:R140" si="20">N97-P97</f>
        <v>630</v>
      </c>
      <c r="S97" s="75" t="s">
        <v>214</v>
      </c>
      <c r="T97" s="74"/>
    </row>
    <row r="98" s="1" customFormat="1" ht="30" customHeight="1" spans="1:20">
      <c r="A98" s="25" t="s">
        <v>215</v>
      </c>
      <c r="B98" s="25" t="s">
        <v>208</v>
      </c>
      <c r="C98" s="25" t="s">
        <v>216</v>
      </c>
      <c r="D98" s="32">
        <v>45656</v>
      </c>
      <c r="E98" s="32">
        <v>45745</v>
      </c>
      <c r="F98" s="33">
        <f t="shared" si="16"/>
        <v>2.28</v>
      </c>
      <c r="G98" s="33">
        <v>95</v>
      </c>
      <c r="H98" s="33">
        <v>17080.5</v>
      </c>
      <c r="I98" s="48">
        <f t="shared" si="18"/>
        <v>38943.54</v>
      </c>
      <c r="J98" s="79">
        <v>0.048789</v>
      </c>
      <c r="K98" s="82">
        <f t="shared" si="19"/>
        <v>1900</v>
      </c>
      <c r="L98" s="62">
        <f t="shared" ref="L98:L140" si="21">K98*0.3</f>
        <v>570</v>
      </c>
      <c r="M98" s="62">
        <f t="shared" ref="M98:M133" si="22">G98*4</f>
        <v>380</v>
      </c>
      <c r="N98" s="63">
        <f t="shared" si="17"/>
        <v>950</v>
      </c>
      <c r="O98" s="53"/>
      <c r="P98" s="63"/>
      <c r="Q98" s="63"/>
      <c r="R98" s="63">
        <f t="shared" si="20"/>
        <v>950</v>
      </c>
      <c r="S98" s="75" t="s">
        <v>214</v>
      </c>
      <c r="T98" s="74"/>
    </row>
    <row r="99" s="1" customFormat="1" ht="30" customHeight="1" spans="1:20">
      <c r="A99" s="25" t="s">
        <v>217</v>
      </c>
      <c r="B99" s="25" t="s">
        <v>208</v>
      </c>
      <c r="C99" s="25" t="s">
        <v>218</v>
      </c>
      <c r="D99" s="32">
        <v>45656</v>
      </c>
      <c r="E99" s="32">
        <v>45745</v>
      </c>
      <c r="F99" s="33">
        <f t="shared" si="16"/>
        <v>1.92</v>
      </c>
      <c r="G99" s="33">
        <v>80</v>
      </c>
      <c r="H99" s="33">
        <v>17080.5</v>
      </c>
      <c r="I99" s="48">
        <f t="shared" si="18"/>
        <v>32794.56</v>
      </c>
      <c r="J99" s="79">
        <v>0.048789</v>
      </c>
      <c r="K99" s="82">
        <f t="shared" si="19"/>
        <v>1600</v>
      </c>
      <c r="L99" s="62">
        <f t="shared" si="21"/>
        <v>480</v>
      </c>
      <c r="M99" s="62">
        <f t="shared" si="22"/>
        <v>320</v>
      </c>
      <c r="N99" s="63">
        <f t="shared" si="17"/>
        <v>800</v>
      </c>
      <c r="O99" s="53"/>
      <c r="P99" s="63"/>
      <c r="Q99" s="63"/>
      <c r="R99" s="63">
        <f t="shared" si="20"/>
        <v>800</v>
      </c>
      <c r="S99" s="75" t="s">
        <v>214</v>
      </c>
      <c r="T99" s="74"/>
    </row>
    <row r="100" s="1" customFormat="1" ht="30" customHeight="1" spans="1:20">
      <c r="A100" s="25" t="s">
        <v>219</v>
      </c>
      <c r="B100" s="25" t="s">
        <v>208</v>
      </c>
      <c r="C100" s="25" t="s">
        <v>220</v>
      </c>
      <c r="D100" s="32">
        <v>45656</v>
      </c>
      <c r="E100" s="32">
        <v>45745</v>
      </c>
      <c r="F100" s="33">
        <f t="shared" si="16"/>
        <v>1.44</v>
      </c>
      <c r="G100" s="33">
        <v>60</v>
      </c>
      <c r="H100" s="33">
        <v>17080.5</v>
      </c>
      <c r="I100" s="48">
        <f t="shared" si="18"/>
        <v>24595.92</v>
      </c>
      <c r="J100" s="79">
        <v>0.048789</v>
      </c>
      <c r="K100" s="82">
        <f t="shared" si="19"/>
        <v>1200</v>
      </c>
      <c r="L100" s="62">
        <f t="shared" si="21"/>
        <v>360</v>
      </c>
      <c r="M100" s="62">
        <f t="shared" si="22"/>
        <v>240</v>
      </c>
      <c r="N100" s="63">
        <f t="shared" si="17"/>
        <v>600</v>
      </c>
      <c r="O100" s="53"/>
      <c r="P100" s="63"/>
      <c r="Q100" s="63"/>
      <c r="R100" s="63">
        <f t="shared" si="20"/>
        <v>600</v>
      </c>
      <c r="S100" s="75" t="s">
        <v>214</v>
      </c>
      <c r="T100" s="74"/>
    </row>
    <row r="101" s="1" customFormat="1" ht="30" customHeight="1" spans="1:20">
      <c r="A101" s="25" t="s">
        <v>221</v>
      </c>
      <c r="B101" s="25" t="s">
        <v>208</v>
      </c>
      <c r="C101" s="25" t="s">
        <v>222</v>
      </c>
      <c r="D101" s="32">
        <v>45656</v>
      </c>
      <c r="E101" s="32">
        <v>45745</v>
      </c>
      <c r="F101" s="33">
        <f t="shared" si="16"/>
        <v>2.28</v>
      </c>
      <c r="G101" s="33">
        <v>95</v>
      </c>
      <c r="H101" s="33">
        <v>17080.5</v>
      </c>
      <c r="I101" s="48">
        <f t="shared" si="18"/>
        <v>38943.54</v>
      </c>
      <c r="J101" s="79">
        <v>0.048789</v>
      </c>
      <c r="K101" s="82">
        <f t="shared" si="19"/>
        <v>1900</v>
      </c>
      <c r="L101" s="62">
        <f t="shared" si="21"/>
        <v>570</v>
      </c>
      <c r="M101" s="62">
        <f t="shared" si="22"/>
        <v>380</v>
      </c>
      <c r="N101" s="63">
        <f t="shared" si="17"/>
        <v>950</v>
      </c>
      <c r="O101" s="53"/>
      <c r="P101" s="63"/>
      <c r="Q101" s="63"/>
      <c r="R101" s="63">
        <f t="shared" si="20"/>
        <v>950</v>
      </c>
      <c r="S101" s="75" t="s">
        <v>214</v>
      </c>
      <c r="T101" s="74"/>
    </row>
    <row r="102" s="1" customFormat="1" ht="30" customHeight="1" spans="1:20">
      <c r="A102" s="25" t="s">
        <v>223</v>
      </c>
      <c r="B102" s="25" t="s">
        <v>208</v>
      </c>
      <c r="C102" s="25" t="s">
        <v>224</v>
      </c>
      <c r="D102" s="32">
        <v>45656</v>
      </c>
      <c r="E102" s="32">
        <v>45745</v>
      </c>
      <c r="F102" s="33">
        <f t="shared" si="16"/>
        <v>1.68</v>
      </c>
      <c r="G102" s="33">
        <v>70</v>
      </c>
      <c r="H102" s="33">
        <v>17080.5</v>
      </c>
      <c r="I102" s="48">
        <f t="shared" si="18"/>
        <v>28695.24</v>
      </c>
      <c r="J102" s="79">
        <v>0.048789</v>
      </c>
      <c r="K102" s="82">
        <f t="shared" si="19"/>
        <v>1400</v>
      </c>
      <c r="L102" s="62">
        <f t="shared" si="21"/>
        <v>420</v>
      </c>
      <c r="M102" s="62">
        <f t="shared" si="22"/>
        <v>280</v>
      </c>
      <c r="N102" s="63">
        <f t="shared" si="17"/>
        <v>700</v>
      </c>
      <c r="O102" s="53"/>
      <c r="P102" s="63"/>
      <c r="Q102" s="63"/>
      <c r="R102" s="63">
        <f t="shared" si="20"/>
        <v>700</v>
      </c>
      <c r="S102" s="75" t="s">
        <v>214</v>
      </c>
      <c r="T102" s="74"/>
    </row>
    <row r="103" s="1" customFormat="1" ht="30" customHeight="1" spans="1:20">
      <c r="A103" s="25" t="s">
        <v>225</v>
      </c>
      <c r="B103" s="25" t="s">
        <v>208</v>
      </c>
      <c r="C103" s="25" t="s">
        <v>226</v>
      </c>
      <c r="D103" s="32">
        <v>45656</v>
      </c>
      <c r="E103" s="32">
        <v>45745</v>
      </c>
      <c r="F103" s="33">
        <f t="shared" si="16"/>
        <v>1.92</v>
      </c>
      <c r="G103" s="33">
        <v>80</v>
      </c>
      <c r="H103" s="33">
        <v>17080.5</v>
      </c>
      <c r="I103" s="48">
        <f t="shared" si="18"/>
        <v>32794.56</v>
      </c>
      <c r="J103" s="79">
        <v>0.048789</v>
      </c>
      <c r="K103" s="82">
        <f t="shared" si="19"/>
        <v>1600</v>
      </c>
      <c r="L103" s="62">
        <f t="shared" si="21"/>
        <v>480</v>
      </c>
      <c r="M103" s="62">
        <f t="shared" si="22"/>
        <v>320</v>
      </c>
      <c r="N103" s="63">
        <f t="shared" si="17"/>
        <v>800</v>
      </c>
      <c r="O103" s="53"/>
      <c r="P103" s="63"/>
      <c r="Q103" s="63"/>
      <c r="R103" s="63">
        <f t="shared" si="20"/>
        <v>800</v>
      </c>
      <c r="S103" s="75" t="s">
        <v>214</v>
      </c>
      <c r="T103" s="74"/>
    </row>
    <row r="104" s="1" customFormat="1" ht="30" customHeight="1" spans="1:20">
      <c r="A104" s="25" t="s">
        <v>227</v>
      </c>
      <c r="B104" s="25" t="s">
        <v>208</v>
      </c>
      <c r="C104" s="25" t="s">
        <v>228</v>
      </c>
      <c r="D104" s="32">
        <v>45656</v>
      </c>
      <c r="E104" s="32">
        <v>45745</v>
      </c>
      <c r="F104" s="33">
        <f t="shared" si="16"/>
        <v>1.8</v>
      </c>
      <c r="G104" s="33">
        <v>75</v>
      </c>
      <c r="H104" s="33">
        <v>17080.5</v>
      </c>
      <c r="I104" s="48">
        <f t="shared" si="18"/>
        <v>30744.9</v>
      </c>
      <c r="J104" s="79">
        <v>0.048789</v>
      </c>
      <c r="K104" s="82">
        <f t="shared" si="19"/>
        <v>1500</v>
      </c>
      <c r="L104" s="62">
        <f t="shared" si="21"/>
        <v>450</v>
      </c>
      <c r="M104" s="62">
        <f t="shared" si="22"/>
        <v>300</v>
      </c>
      <c r="N104" s="63">
        <f t="shared" si="17"/>
        <v>750</v>
      </c>
      <c r="O104" s="53"/>
      <c r="P104" s="63"/>
      <c r="Q104" s="63"/>
      <c r="R104" s="63">
        <f t="shared" si="20"/>
        <v>750</v>
      </c>
      <c r="S104" s="75" t="s">
        <v>214</v>
      </c>
      <c r="T104" s="74"/>
    </row>
    <row r="105" s="1" customFormat="1" ht="30" customHeight="1" spans="1:20">
      <c r="A105" s="25" t="s">
        <v>229</v>
      </c>
      <c r="B105" s="25" t="s">
        <v>208</v>
      </c>
      <c r="C105" s="25" t="s">
        <v>230</v>
      </c>
      <c r="D105" s="32">
        <v>45656</v>
      </c>
      <c r="E105" s="32">
        <v>45745</v>
      </c>
      <c r="F105" s="33">
        <f t="shared" si="16"/>
        <v>1.92</v>
      </c>
      <c r="G105" s="33">
        <v>80</v>
      </c>
      <c r="H105" s="33">
        <v>17080.5</v>
      </c>
      <c r="I105" s="48">
        <f t="shared" si="18"/>
        <v>32794.56</v>
      </c>
      <c r="J105" s="79">
        <v>0.048789</v>
      </c>
      <c r="K105" s="82">
        <f t="shared" si="19"/>
        <v>1600</v>
      </c>
      <c r="L105" s="62">
        <f t="shared" si="21"/>
        <v>480</v>
      </c>
      <c r="M105" s="62">
        <f t="shared" si="22"/>
        <v>320</v>
      </c>
      <c r="N105" s="63">
        <f t="shared" si="17"/>
        <v>800</v>
      </c>
      <c r="O105" s="53"/>
      <c r="P105" s="63"/>
      <c r="Q105" s="63"/>
      <c r="R105" s="63">
        <f t="shared" si="20"/>
        <v>800</v>
      </c>
      <c r="S105" s="75" t="s">
        <v>214</v>
      </c>
      <c r="T105" s="74"/>
    </row>
    <row r="106" s="1" customFormat="1" ht="30" customHeight="1" spans="1:20">
      <c r="A106" s="25" t="s">
        <v>231</v>
      </c>
      <c r="B106" s="25" t="s">
        <v>208</v>
      </c>
      <c r="C106" s="25" t="s">
        <v>232</v>
      </c>
      <c r="D106" s="32">
        <v>45656</v>
      </c>
      <c r="E106" s="32">
        <v>45745</v>
      </c>
      <c r="F106" s="33">
        <f t="shared" si="16"/>
        <v>2.16</v>
      </c>
      <c r="G106" s="33">
        <v>90</v>
      </c>
      <c r="H106" s="33">
        <v>17080.5</v>
      </c>
      <c r="I106" s="48">
        <f t="shared" si="18"/>
        <v>36893.88</v>
      </c>
      <c r="J106" s="79">
        <v>0.048789</v>
      </c>
      <c r="K106" s="82">
        <f t="shared" si="19"/>
        <v>1800</v>
      </c>
      <c r="L106" s="62">
        <f t="shared" si="21"/>
        <v>540</v>
      </c>
      <c r="M106" s="62">
        <f t="shared" si="22"/>
        <v>360</v>
      </c>
      <c r="N106" s="63">
        <f t="shared" si="17"/>
        <v>900</v>
      </c>
      <c r="O106" s="53"/>
      <c r="P106" s="63"/>
      <c r="Q106" s="63"/>
      <c r="R106" s="63">
        <f t="shared" si="20"/>
        <v>900</v>
      </c>
      <c r="S106" s="75" t="s">
        <v>214</v>
      </c>
      <c r="T106" s="74"/>
    </row>
    <row r="107" s="1" customFormat="1" ht="30" customHeight="1" spans="1:20">
      <c r="A107" s="25" t="s">
        <v>233</v>
      </c>
      <c r="B107" s="25" t="s">
        <v>208</v>
      </c>
      <c r="C107" s="25" t="s">
        <v>234</v>
      </c>
      <c r="D107" s="32">
        <v>45656</v>
      </c>
      <c r="E107" s="32">
        <v>45745</v>
      </c>
      <c r="F107" s="33">
        <f t="shared" si="16"/>
        <v>2.04</v>
      </c>
      <c r="G107" s="33">
        <v>85</v>
      </c>
      <c r="H107" s="33">
        <v>17080.5</v>
      </c>
      <c r="I107" s="48">
        <f t="shared" si="18"/>
        <v>34844.22</v>
      </c>
      <c r="J107" s="79">
        <v>0.048789</v>
      </c>
      <c r="K107" s="82">
        <f t="shared" si="19"/>
        <v>1700</v>
      </c>
      <c r="L107" s="62">
        <f t="shared" si="21"/>
        <v>510</v>
      </c>
      <c r="M107" s="62">
        <f t="shared" si="22"/>
        <v>340</v>
      </c>
      <c r="N107" s="63">
        <f t="shared" si="17"/>
        <v>850</v>
      </c>
      <c r="O107" s="53"/>
      <c r="P107" s="63"/>
      <c r="Q107" s="63"/>
      <c r="R107" s="63">
        <f t="shared" si="20"/>
        <v>850</v>
      </c>
      <c r="S107" s="75" t="s">
        <v>214</v>
      </c>
      <c r="T107" s="74"/>
    </row>
    <row r="108" s="1" customFormat="1" ht="30" customHeight="1" spans="1:20">
      <c r="A108" s="25" t="s">
        <v>235</v>
      </c>
      <c r="B108" s="25" t="s">
        <v>208</v>
      </c>
      <c r="C108" s="25" t="s">
        <v>236</v>
      </c>
      <c r="D108" s="32">
        <v>45656</v>
      </c>
      <c r="E108" s="32">
        <v>45745</v>
      </c>
      <c r="F108" s="33">
        <f t="shared" si="16"/>
        <v>1.44</v>
      </c>
      <c r="G108" s="33">
        <v>60</v>
      </c>
      <c r="H108" s="33">
        <v>17080.5</v>
      </c>
      <c r="I108" s="48">
        <f t="shared" si="18"/>
        <v>24595.92</v>
      </c>
      <c r="J108" s="79">
        <v>0.048789</v>
      </c>
      <c r="K108" s="82">
        <f t="shared" si="19"/>
        <v>1200</v>
      </c>
      <c r="L108" s="62">
        <f t="shared" si="21"/>
        <v>360</v>
      </c>
      <c r="M108" s="62">
        <f t="shared" si="22"/>
        <v>240</v>
      </c>
      <c r="N108" s="63">
        <f t="shared" si="17"/>
        <v>600</v>
      </c>
      <c r="O108" s="53"/>
      <c r="P108" s="63"/>
      <c r="Q108" s="63"/>
      <c r="R108" s="63">
        <f t="shared" si="20"/>
        <v>600</v>
      </c>
      <c r="S108" s="75" t="s">
        <v>214</v>
      </c>
      <c r="T108" s="74"/>
    </row>
    <row r="109" s="1" customFormat="1" ht="30" customHeight="1" spans="1:20">
      <c r="A109" s="25" t="s">
        <v>237</v>
      </c>
      <c r="B109" s="25" t="s">
        <v>208</v>
      </c>
      <c r="C109" s="25" t="s">
        <v>238</v>
      </c>
      <c r="D109" s="32">
        <v>45656</v>
      </c>
      <c r="E109" s="32">
        <v>45745</v>
      </c>
      <c r="F109" s="33">
        <f t="shared" si="16"/>
        <v>1.92</v>
      </c>
      <c r="G109" s="33">
        <v>80</v>
      </c>
      <c r="H109" s="33">
        <v>17080.5</v>
      </c>
      <c r="I109" s="48">
        <f t="shared" si="18"/>
        <v>32794.56</v>
      </c>
      <c r="J109" s="79">
        <v>0.048789</v>
      </c>
      <c r="K109" s="82">
        <f t="shared" si="19"/>
        <v>1600</v>
      </c>
      <c r="L109" s="62">
        <f t="shared" si="21"/>
        <v>480</v>
      </c>
      <c r="M109" s="62">
        <f t="shared" si="22"/>
        <v>320</v>
      </c>
      <c r="N109" s="63">
        <f t="shared" si="17"/>
        <v>800</v>
      </c>
      <c r="O109" s="53"/>
      <c r="P109" s="63"/>
      <c r="Q109" s="63"/>
      <c r="R109" s="63">
        <f t="shared" si="20"/>
        <v>800</v>
      </c>
      <c r="S109" s="75" t="s">
        <v>214</v>
      </c>
      <c r="T109" s="74"/>
    </row>
    <row r="110" s="1" customFormat="1" ht="30" customHeight="1" spans="1:20">
      <c r="A110" s="25" t="s">
        <v>239</v>
      </c>
      <c r="B110" s="25" t="s">
        <v>208</v>
      </c>
      <c r="C110" s="25" t="s">
        <v>240</v>
      </c>
      <c r="D110" s="32">
        <v>45656</v>
      </c>
      <c r="E110" s="32">
        <v>45745</v>
      </c>
      <c r="F110" s="33">
        <f t="shared" si="16"/>
        <v>2.16</v>
      </c>
      <c r="G110" s="33">
        <v>90</v>
      </c>
      <c r="H110" s="33">
        <v>17080.5</v>
      </c>
      <c r="I110" s="48">
        <f t="shared" si="18"/>
        <v>36893.88</v>
      </c>
      <c r="J110" s="79">
        <v>0.048789</v>
      </c>
      <c r="K110" s="82">
        <f t="shared" si="19"/>
        <v>1800</v>
      </c>
      <c r="L110" s="62">
        <f t="shared" si="21"/>
        <v>540</v>
      </c>
      <c r="M110" s="62">
        <f t="shared" si="22"/>
        <v>360</v>
      </c>
      <c r="N110" s="63">
        <f t="shared" si="17"/>
        <v>900</v>
      </c>
      <c r="O110" s="53"/>
      <c r="P110" s="63"/>
      <c r="Q110" s="63"/>
      <c r="R110" s="63">
        <f t="shared" si="20"/>
        <v>900</v>
      </c>
      <c r="S110" s="75" t="s">
        <v>214</v>
      </c>
      <c r="T110" s="74"/>
    </row>
    <row r="111" s="1" customFormat="1" ht="30" customHeight="1" spans="1:20">
      <c r="A111" s="25" t="s">
        <v>241</v>
      </c>
      <c r="B111" s="25" t="s">
        <v>208</v>
      </c>
      <c r="C111" s="25" t="s">
        <v>242</v>
      </c>
      <c r="D111" s="32">
        <v>45656</v>
      </c>
      <c r="E111" s="32">
        <v>45745</v>
      </c>
      <c r="F111" s="33">
        <f t="shared" si="16"/>
        <v>2.16</v>
      </c>
      <c r="G111" s="33">
        <v>90</v>
      </c>
      <c r="H111" s="33">
        <v>17080.5</v>
      </c>
      <c r="I111" s="48">
        <f t="shared" si="18"/>
        <v>36893.88</v>
      </c>
      <c r="J111" s="79">
        <v>0.048789</v>
      </c>
      <c r="K111" s="82">
        <f t="shared" si="19"/>
        <v>1800</v>
      </c>
      <c r="L111" s="62">
        <f t="shared" si="21"/>
        <v>540</v>
      </c>
      <c r="M111" s="62">
        <f t="shared" si="22"/>
        <v>360</v>
      </c>
      <c r="N111" s="63">
        <f t="shared" si="17"/>
        <v>900</v>
      </c>
      <c r="O111" s="53"/>
      <c r="P111" s="63"/>
      <c r="Q111" s="63"/>
      <c r="R111" s="63">
        <f t="shared" si="20"/>
        <v>900</v>
      </c>
      <c r="S111" s="75" t="s">
        <v>214</v>
      </c>
      <c r="T111" s="74"/>
    </row>
    <row r="112" s="1" customFormat="1" ht="30" customHeight="1" spans="1:20">
      <c r="A112" s="25" t="s">
        <v>243</v>
      </c>
      <c r="B112" s="25" t="s">
        <v>208</v>
      </c>
      <c r="C112" s="25" t="s">
        <v>244</v>
      </c>
      <c r="D112" s="32">
        <v>45656</v>
      </c>
      <c r="E112" s="32">
        <v>45745</v>
      </c>
      <c r="F112" s="33">
        <f t="shared" si="16"/>
        <v>1.2</v>
      </c>
      <c r="G112" s="33">
        <v>50</v>
      </c>
      <c r="H112" s="33">
        <v>17080.5</v>
      </c>
      <c r="I112" s="48">
        <f t="shared" si="18"/>
        <v>20496.6</v>
      </c>
      <c r="J112" s="79">
        <v>0.048789</v>
      </c>
      <c r="K112" s="82">
        <f t="shared" si="19"/>
        <v>1000</v>
      </c>
      <c r="L112" s="62">
        <f t="shared" si="21"/>
        <v>300</v>
      </c>
      <c r="M112" s="62">
        <f t="shared" si="22"/>
        <v>200</v>
      </c>
      <c r="N112" s="63">
        <f t="shared" si="17"/>
        <v>500</v>
      </c>
      <c r="O112" s="53"/>
      <c r="P112" s="63"/>
      <c r="Q112" s="63"/>
      <c r="R112" s="63">
        <f t="shared" si="20"/>
        <v>500</v>
      </c>
      <c r="S112" s="75" t="s">
        <v>214</v>
      </c>
      <c r="T112" s="74"/>
    </row>
    <row r="113" s="1" customFormat="1" ht="30" customHeight="1" spans="1:20">
      <c r="A113" s="25" t="s">
        <v>245</v>
      </c>
      <c r="B113" s="25" t="s">
        <v>208</v>
      </c>
      <c r="C113" s="25" t="s">
        <v>246</v>
      </c>
      <c r="D113" s="32">
        <v>45656</v>
      </c>
      <c r="E113" s="32">
        <v>45745</v>
      </c>
      <c r="F113" s="33">
        <f t="shared" si="16"/>
        <v>2.16</v>
      </c>
      <c r="G113" s="33">
        <v>90</v>
      </c>
      <c r="H113" s="33">
        <v>17080.5</v>
      </c>
      <c r="I113" s="48">
        <f t="shared" si="18"/>
        <v>36893.88</v>
      </c>
      <c r="J113" s="79">
        <v>0.048789</v>
      </c>
      <c r="K113" s="82">
        <f t="shared" si="19"/>
        <v>1800</v>
      </c>
      <c r="L113" s="62">
        <f t="shared" si="21"/>
        <v>540</v>
      </c>
      <c r="M113" s="62">
        <f t="shared" si="22"/>
        <v>360</v>
      </c>
      <c r="N113" s="63">
        <f t="shared" si="17"/>
        <v>900</v>
      </c>
      <c r="O113" s="53"/>
      <c r="P113" s="63"/>
      <c r="Q113" s="63"/>
      <c r="R113" s="63">
        <f t="shared" si="20"/>
        <v>900</v>
      </c>
      <c r="S113" s="75" t="s">
        <v>214</v>
      </c>
      <c r="T113" s="74"/>
    </row>
    <row r="114" s="1" customFormat="1" ht="30" customHeight="1" spans="1:20">
      <c r="A114" s="25" t="s">
        <v>247</v>
      </c>
      <c r="B114" s="25" t="s">
        <v>208</v>
      </c>
      <c r="C114" s="25" t="s">
        <v>248</v>
      </c>
      <c r="D114" s="32">
        <v>45656</v>
      </c>
      <c r="E114" s="32">
        <v>45745</v>
      </c>
      <c r="F114" s="33">
        <f t="shared" si="16"/>
        <v>2.16</v>
      </c>
      <c r="G114" s="33">
        <v>90</v>
      </c>
      <c r="H114" s="33">
        <v>17080.5</v>
      </c>
      <c r="I114" s="48">
        <f t="shared" si="18"/>
        <v>36893.88</v>
      </c>
      <c r="J114" s="79">
        <v>0.048789</v>
      </c>
      <c r="K114" s="82">
        <f t="shared" si="19"/>
        <v>1800</v>
      </c>
      <c r="L114" s="62">
        <f t="shared" si="21"/>
        <v>540</v>
      </c>
      <c r="M114" s="62">
        <f t="shared" si="22"/>
        <v>360</v>
      </c>
      <c r="N114" s="63">
        <f t="shared" si="17"/>
        <v>900</v>
      </c>
      <c r="O114" s="53"/>
      <c r="P114" s="63"/>
      <c r="Q114" s="63"/>
      <c r="R114" s="63">
        <f t="shared" si="20"/>
        <v>900</v>
      </c>
      <c r="S114" s="75" t="s">
        <v>214</v>
      </c>
      <c r="T114" s="74"/>
    </row>
    <row r="115" s="1" customFormat="1" ht="30" customHeight="1" spans="1:20">
      <c r="A115" s="25" t="s">
        <v>249</v>
      </c>
      <c r="B115" s="25" t="s">
        <v>208</v>
      </c>
      <c r="C115" s="25" t="s">
        <v>250</v>
      </c>
      <c r="D115" s="32">
        <v>45656</v>
      </c>
      <c r="E115" s="32">
        <v>45745</v>
      </c>
      <c r="F115" s="33">
        <f t="shared" si="16"/>
        <v>2.16</v>
      </c>
      <c r="G115" s="33">
        <v>90</v>
      </c>
      <c r="H115" s="33">
        <v>17080.5</v>
      </c>
      <c r="I115" s="48">
        <f t="shared" si="18"/>
        <v>36893.88</v>
      </c>
      <c r="J115" s="79">
        <v>0.048789</v>
      </c>
      <c r="K115" s="82">
        <f t="shared" si="19"/>
        <v>1800</v>
      </c>
      <c r="L115" s="62">
        <f t="shared" si="21"/>
        <v>540</v>
      </c>
      <c r="M115" s="62">
        <f t="shared" si="22"/>
        <v>360</v>
      </c>
      <c r="N115" s="63">
        <f t="shared" si="17"/>
        <v>900</v>
      </c>
      <c r="O115" s="53"/>
      <c r="P115" s="63"/>
      <c r="Q115" s="63"/>
      <c r="R115" s="63">
        <f t="shared" si="20"/>
        <v>900</v>
      </c>
      <c r="S115" s="75" t="s">
        <v>214</v>
      </c>
      <c r="T115" s="74"/>
    </row>
    <row r="116" s="1" customFormat="1" ht="30" customHeight="1" spans="1:20">
      <c r="A116" s="25" t="s">
        <v>251</v>
      </c>
      <c r="B116" s="25" t="s">
        <v>208</v>
      </c>
      <c r="C116" s="25" t="s">
        <v>252</v>
      </c>
      <c r="D116" s="32">
        <v>45656</v>
      </c>
      <c r="E116" s="32">
        <v>45745</v>
      </c>
      <c r="F116" s="33">
        <f t="shared" si="16"/>
        <v>1.44</v>
      </c>
      <c r="G116" s="33">
        <v>60</v>
      </c>
      <c r="H116" s="33">
        <v>17080.5</v>
      </c>
      <c r="I116" s="48">
        <f t="shared" si="18"/>
        <v>24595.92</v>
      </c>
      <c r="J116" s="79">
        <v>0.048789</v>
      </c>
      <c r="K116" s="82">
        <f t="shared" si="19"/>
        <v>1200</v>
      </c>
      <c r="L116" s="62">
        <f t="shared" si="21"/>
        <v>360</v>
      </c>
      <c r="M116" s="62">
        <f t="shared" si="22"/>
        <v>240</v>
      </c>
      <c r="N116" s="63">
        <f t="shared" si="17"/>
        <v>600</v>
      </c>
      <c r="O116" s="53"/>
      <c r="P116" s="63"/>
      <c r="Q116" s="63"/>
      <c r="R116" s="63">
        <f t="shared" si="20"/>
        <v>600</v>
      </c>
      <c r="S116" s="75" t="s">
        <v>214</v>
      </c>
      <c r="T116" s="74"/>
    </row>
    <row r="117" s="1" customFormat="1" ht="30" customHeight="1" spans="1:20">
      <c r="A117" s="25" t="s">
        <v>253</v>
      </c>
      <c r="B117" s="25" t="s">
        <v>208</v>
      </c>
      <c r="C117" s="25" t="s">
        <v>254</v>
      </c>
      <c r="D117" s="32">
        <v>45656</v>
      </c>
      <c r="E117" s="32">
        <v>45745</v>
      </c>
      <c r="F117" s="33">
        <f t="shared" si="16"/>
        <v>1.44</v>
      </c>
      <c r="G117" s="33">
        <v>60</v>
      </c>
      <c r="H117" s="33">
        <v>17080.5</v>
      </c>
      <c r="I117" s="48">
        <f t="shared" si="18"/>
        <v>24595.92</v>
      </c>
      <c r="J117" s="79">
        <v>0.048789</v>
      </c>
      <c r="K117" s="82">
        <f t="shared" si="19"/>
        <v>1200</v>
      </c>
      <c r="L117" s="62">
        <f t="shared" si="21"/>
        <v>360</v>
      </c>
      <c r="M117" s="62">
        <f t="shared" si="22"/>
        <v>240</v>
      </c>
      <c r="N117" s="63">
        <f t="shared" si="17"/>
        <v>600</v>
      </c>
      <c r="O117" s="53"/>
      <c r="P117" s="63"/>
      <c r="Q117" s="63"/>
      <c r="R117" s="63">
        <f t="shared" si="20"/>
        <v>600</v>
      </c>
      <c r="S117" s="75" t="s">
        <v>214</v>
      </c>
      <c r="T117" s="74"/>
    </row>
    <row r="118" s="1" customFormat="1" ht="30" customHeight="1" spans="1:20">
      <c r="A118" s="25" t="s">
        <v>255</v>
      </c>
      <c r="B118" s="25" t="s">
        <v>208</v>
      </c>
      <c r="C118" s="25" t="s">
        <v>234</v>
      </c>
      <c r="D118" s="32">
        <v>45656</v>
      </c>
      <c r="E118" s="32">
        <v>45745</v>
      </c>
      <c r="F118" s="33">
        <f t="shared" si="16"/>
        <v>1.92</v>
      </c>
      <c r="G118" s="33">
        <v>80</v>
      </c>
      <c r="H118" s="33">
        <v>17080.5</v>
      </c>
      <c r="I118" s="48">
        <f t="shared" si="18"/>
        <v>32794.56</v>
      </c>
      <c r="J118" s="79">
        <v>0.048789</v>
      </c>
      <c r="K118" s="82">
        <f t="shared" si="19"/>
        <v>1600</v>
      </c>
      <c r="L118" s="62">
        <f t="shared" si="21"/>
        <v>480</v>
      </c>
      <c r="M118" s="62">
        <f t="shared" si="22"/>
        <v>320</v>
      </c>
      <c r="N118" s="63">
        <f t="shared" si="17"/>
        <v>800</v>
      </c>
      <c r="O118" s="53"/>
      <c r="P118" s="63"/>
      <c r="Q118" s="63"/>
      <c r="R118" s="63">
        <f t="shared" si="20"/>
        <v>800</v>
      </c>
      <c r="S118" s="75" t="s">
        <v>214</v>
      </c>
      <c r="T118" s="74"/>
    </row>
    <row r="119" s="1" customFormat="1" ht="30" customHeight="1" spans="1:20">
      <c r="A119" s="25" t="s">
        <v>256</v>
      </c>
      <c r="B119" s="25" t="s">
        <v>208</v>
      </c>
      <c r="C119" s="25" t="s">
        <v>257</v>
      </c>
      <c r="D119" s="32">
        <v>45656</v>
      </c>
      <c r="E119" s="32">
        <v>45745</v>
      </c>
      <c r="F119" s="33">
        <f t="shared" si="16"/>
        <v>1.68</v>
      </c>
      <c r="G119" s="33">
        <v>70</v>
      </c>
      <c r="H119" s="33">
        <v>17080.5</v>
      </c>
      <c r="I119" s="48">
        <f t="shared" si="18"/>
        <v>28695.24</v>
      </c>
      <c r="J119" s="79">
        <v>0.048789</v>
      </c>
      <c r="K119" s="82">
        <f t="shared" si="19"/>
        <v>1400</v>
      </c>
      <c r="L119" s="62">
        <f t="shared" si="21"/>
        <v>420</v>
      </c>
      <c r="M119" s="62">
        <f t="shared" si="22"/>
        <v>280</v>
      </c>
      <c r="N119" s="63">
        <f t="shared" si="17"/>
        <v>700</v>
      </c>
      <c r="O119" s="53"/>
      <c r="P119" s="63"/>
      <c r="Q119" s="63"/>
      <c r="R119" s="63">
        <f t="shared" si="20"/>
        <v>700</v>
      </c>
      <c r="S119" s="75" t="s">
        <v>214</v>
      </c>
      <c r="T119" s="74"/>
    </row>
    <row r="120" s="1" customFormat="1" ht="30" customHeight="1" spans="1:20">
      <c r="A120" s="25" t="s">
        <v>258</v>
      </c>
      <c r="B120" s="25" t="s">
        <v>208</v>
      </c>
      <c r="C120" s="25" t="s">
        <v>259</v>
      </c>
      <c r="D120" s="32">
        <v>45656</v>
      </c>
      <c r="E120" s="32">
        <v>45745</v>
      </c>
      <c r="F120" s="33">
        <f t="shared" si="16"/>
        <v>1.92</v>
      </c>
      <c r="G120" s="33">
        <v>80</v>
      </c>
      <c r="H120" s="33">
        <v>17080.5</v>
      </c>
      <c r="I120" s="48">
        <f t="shared" si="18"/>
        <v>32794.56</v>
      </c>
      <c r="J120" s="79">
        <v>0.048789</v>
      </c>
      <c r="K120" s="82">
        <f t="shared" si="19"/>
        <v>1600</v>
      </c>
      <c r="L120" s="62">
        <f t="shared" si="21"/>
        <v>480</v>
      </c>
      <c r="M120" s="62">
        <f t="shared" si="22"/>
        <v>320</v>
      </c>
      <c r="N120" s="63">
        <f t="shared" si="17"/>
        <v>800</v>
      </c>
      <c r="O120" s="53"/>
      <c r="P120" s="63"/>
      <c r="Q120" s="63"/>
      <c r="R120" s="63">
        <f t="shared" si="20"/>
        <v>800</v>
      </c>
      <c r="S120" s="75" t="s">
        <v>214</v>
      </c>
      <c r="T120" s="74"/>
    </row>
    <row r="121" s="1" customFormat="1" ht="30" customHeight="1" spans="1:20">
      <c r="A121" s="25" t="s">
        <v>260</v>
      </c>
      <c r="B121" s="25" t="s">
        <v>208</v>
      </c>
      <c r="C121" s="25" t="s">
        <v>261</v>
      </c>
      <c r="D121" s="32">
        <v>45656</v>
      </c>
      <c r="E121" s="32">
        <v>45745</v>
      </c>
      <c r="F121" s="33">
        <f t="shared" si="16"/>
        <v>1.44</v>
      </c>
      <c r="G121" s="33">
        <v>60</v>
      </c>
      <c r="H121" s="33">
        <v>17080.5</v>
      </c>
      <c r="I121" s="48">
        <f t="shared" si="18"/>
        <v>24595.92</v>
      </c>
      <c r="J121" s="79">
        <v>0.048789</v>
      </c>
      <c r="K121" s="82">
        <f t="shared" si="19"/>
        <v>1200</v>
      </c>
      <c r="L121" s="62">
        <f t="shared" si="21"/>
        <v>360</v>
      </c>
      <c r="M121" s="62">
        <f t="shared" si="22"/>
        <v>240</v>
      </c>
      <c r="N121" s="63">
        <f t="shared" si="17"/>
        <v>600</v>
      </c>
      <c r="O121" s="53"/>
      <c r="P121" s="63"/>
      <c r="Q121" s="63"/>
      <c r="R121" s="63">
        <f t="shared" si="20"/>
        <v>600</v>
      </c>
      <c r="S121" s="75" t="s">
        <v>214</v>
      </c>
      <c r="T121" s="74"/>
    </row>
    <row r="122" s="1" customFormat="1" ht="30" customHeight="1" spans="1:20">
      <c r="A122" s="25" t="s">
        <v>262</v>
      </c>
      <c r="B122" s="25" t="s">
        <v>208</v>
      </c>
      <c r="C122" s="25" t="s">
        <v>263</v>
      </c>
      <c r="D122" s="32">
        <v>45656</v>
      </c>
      <c r="E122" s="32">
        <v>45745</v>
      </c>
      <c r="F122" s="33">
        <f t="shared" si="16"/>
        <v>2.16</v>
      </c>
      <c r="G122" s="33">
        <v>90</v>
      </c>
      <c r="H122" s="33">
        <v>17080.5</v>
      </c>
      <c r="I122" s="48">
        <f t="shared" si="18"/>
        <v>36893.88</v>
      </c>
      <c r="J122" s="79">
        <v>0.048789</v>
      </c>
      <c r="K122" s="82">
        <f t="shared" si="19"/>
        <v>1800</v>
      </c>
      <c r="L122" s="62">
        <f t="shared" si="21"/>
        <v>540</v>
      </c>
      <c r="M122" s="62">
        <f t="shared" si="22"/>
        <v>360</v>
      </c>
      <c r="N122" s="63">
        <f t="shared" si="17"/>
        <v>900</v>
      </c>
      <c r="O122" s="53"/>
      <c r="P122" s="63"/>
      <c r="Q122" s="63"/>
      <c r="R122" s="63">
        <f t="shared" si="20"/>
        <v>900</v>
      </c>
      <c r="S122" s="75" t="s">
        <v>214</v>
      </c>
      <c r="T122" s="74"/>
    </row>
    <row r="123" s="1" customFormat="1" ht="30" customHeight="1" spans="1:20">
      <c r="A123" s="25" t="s">
        <v>264</v>
      </c>
      <c r="B123" s="25" t="s">
        <v>208</v>
      </c>
      <c r="C123" s="25" t="s">
        <v>265</v>
      </c>
      <c r="D123" s="32">
        <v>45656</v>
      </c>
      <c r="E123" s="32">
        <v>45745</v>
      </c>
      <c r="F123" s="33">
        <f t="shared" si="16"/>
        <v>1.44</v>
      </c>
      <c r="G123" s="33">
        <v>60</v>
      </c>
      <c r="H123" s="33">
        <v>17080.5</v>
      </c>
      <c r="I123" s="48">
        <f t="shared" si="18"/>
        <v>24595.92</v>
      </c>
      <c r="J123" s="79">
        <v>0.048789</v>
      </c>
      <c r="K123" s="82">
        <f t="shared" si="19"/>
        <v>1200</v>
      </c>
      <c r="L123" s="62">
        <f t="shared" si="21"/>
        <v>360</v>
      </c>
      <c r="M123" s="62">
        <f t="shared" si="22"/>
        <v>240</v>
      </c>
      <c r="N123" s="63">
        <f t="shared" si="17"/>
        <v>600</v>
      </c>
      <c r="O123" s="53"/>
      <c r="P123" s="63"/>
      <c r="Q123" s="63"/>
      <c r="R123" s="63">
        <f t="shared" si="20"/>
        <v>600</v>
      </c>
      <c r="S123" s="75" t="s">
        <v>214</v>
      </c>
      <c r="T123" s="74"/>
    </row>
    <row r="124" s="1" customFormat="1" ht="30" customHeight="1" spans="1:20">
      <c r="A124" s="25" t="s">
        <v>266</v>
      </c>
      <c r="B124" s="25" t="s">
        <v>208</v>
      </c>
      <c r="C124" s="25" t="s">
        <v>267</v>
      </c>
      <c r="D124" s="32">
        <v>45656</v>
      </c>
      <c r="E124" s="32">
        <v>45745</v>
      </c>
      <c r="F124" s="33">
        <f t="shared" si="16"/>
        <v>2.16</v>
      </c>
      <c r="G124" s="33">
        <v>90</v>
      </c>
      <c r="H124" s="33">
        <v>17080.5</v>
      </c>
      <c r="I124" s="48">
        <f t="shared" si="18"/>
        <v>36893.88</v>
      </c>
      <c r="J124" s="79">
        <v>0.048789</v>
      </c>
      <c r="K124" s="82">
        <f t="shared" si="19"/>
        <v>1800</v>
      </c>
      <c r="L124" s="62">
        <f t="shared" si="21"/>
        <v>540</v>
      </c>
      <c r="M124" s="62">
        <f t="shared" si="22"/>
        <v>360</v>
      </c>
      <c r="N124" s="63">
        <f t="shared" si="17"/>
        <v>900</v>
      </c>
      <c r="O124" s="53"/>
      <c r="P124" s="63"/>
      <c r="Q124" s="63"/>
      <c r="R124" s="63">
        <f t="shared" si="20"/>
        <v>900</v>
      </c>
      <c r="S124" s="75" t="s">
        <v>214</v>
      </c>
      <c r="T124" s="74"/>
    </row>
    <row r="125" s="1" customFormat="1" ht="30" customHeight="1" spans="1:20">
      <c r="A125" s="25" t="s">
        <v>268</v>
      </c>
      <c r="B125" s="25" t="s">
        <v>208</v>
      </c>
      <c r="C125" s="25" t="s">
        <v>269</v>
      </c>
      <c r="D125" s="32">
        <v>45656</v>
      </c>
      <c r="E125" s="32">
        <v>45745</v>
      </c>
      <c r="F125" s="33">
        <f t="shared" si="16"/>
        <v>2.04</v>
      </c>
      <c r="G125" s="33">
        <v>85</v>
      </c>
      <c r="H125" s="33">
        <v>17080.5</v>
      </c>
      <c r="I125" s="48">
        <f t="shared" si="18"/>
        <v>34844.22</v>
      </c>
      <c r="J125" s="79">
        <v>0.048789</v>
      </c>
      <c r="K125" s="82">
        <f t="shared" si="19"/>
        <v>1700</v>
      </c>
      <c r="L125" s="62">
        <f t="shared" si="21"/>
        <v>510</v>
      </c>
      <c r="M125" s="62">
        <f t="shared" si="22"/>
        <v>340</v>
      </c>
      <c r="N125" s="63">
        <f t="shared" si="17"/>
        <v>850</v>
      </c>
      <c r="O125" s="53"/>
      <c r="P125" s="63"/>
      <c r="Q125" s="63"/>
      <c r="R125" s="63">
        <f t="shared" si="20"/>
        <v>850</v>
      </c>
      <c r="S125" s="75" t="s">
        <v>214</v>
      </c>
      <c r="T125" s="74"/>
    </row>
    <row r="126" s="1" customFormat="1" ht="30" customHeight="1" spans="1:20">
      <c r="A126" s="25" t="s">
        <v>270</v>
      </c>
      <c r="B126" s="25" t="s">
        <v>208</v>
      </c>
      <c r="C126" s="25" t="s">
        <v>271</v>
      </c>
      <c r="D126" s="32">
        <v>45656</v>
      </c>
      <c r="E126" s="32">
        <v>45745</v>
      </c>
      <c r="F126" s="33">
        <f t="shared" si="16"/>
        <v>1.2</v>
      </c>
      <c r="G126" s="33">
        <v>50</v>
      </c>
      <c r="H126" s="33">
        <v>17080.5</v>
      </c>
      <c r="I126" s="48">
        <f t="shared" si="18"/>
        <v>20496.6</v>
      </c>
      <c r="J126" s="79">
        <v>0.048789</v>
      </c>
      <c r="K126" s="82">
        <f t="shared" si="19"/>
        <v>1000</v>
      </c>
      <c r="L126" s="62">
        <f t="shared" si="21"/>
        <v>300</v>
      </c>
      <c r="M126" s="62">
        <f t="shared" si="22"/>
        <v>200</v>
      </c>
      <c r="N126" s="63">
        <f t="shared" si="17"/>
        <v>500</v>
      </c>
      <c r="O126" s="53"/>
      <c r="P126" s="63"/>
      <c r="Q126" s="63"/>
      <c r="R126" s="63">
        <f t="shared" si="20"/>
        <v>500</v>
      </c>
      <c r="S126" s="75" t="s">
        <v>214</v>
      </c>
      <c r="T126" s="74"/>
    </row>
    <row r="127" s="1" customFormat="1" ht="30" customHeight="1" spans="1:20">
      <c r="A127" s="25" t="s">
        <v>272</v>
      </c>
      <c r="B127" s="25" t="s">
        <v>208</v>
      </c>
      <c r="C127" s="25" t="s">
        <v>273</v>
      </c>
      <c r="D127" s="32">
        <v>45656</v>
      </c>
      <c r="E127" s="32">
        <v>45745</v>
      </c>
      <c r="F127" s="33">
        <f t="shared" si="16"/>
        <v>1.44</v>
      </c>
      <c r="G127" s="33">
        <v>60</v>
      </c>
      <c r="H127" s="33">
        <v>17080.5</v>
      </c>
      <c r="I127" s="48">
        <f t="shared" si="18"/>
        <v>24595.92</v>
      </c>
      <c r="J127" s="79">
        <v>0.048789</v>
      </c>
      <c r="K127" s="82">
        <f t="shared" si="19"/>
        <v>1200</v>
      </c>
      <c r="L127" s="62">
        <f t="shared" si="21"/>
        <v>360</v>
      </c>
      <c r="M127" s="62">
        <f t="shared" si="22"/>
        <v>240</v>
      </c>
      <c r="N127" s="63">
        <f t="shared" si="17"/>
        <v>600</v>
      </c>
      <c r="O127" s="53"/>
      <c r="P127" s="63"/>
      <c r="Q127" s="63"/>
      <c r="R127" s="63">
        <f t="shared" si="20"/>
        <v>600</v>
      </c>
      <c r="S127" s="75" t="s">
        <v>214</v>
      </c>
      <c r="T127" s="74"/>
    </row>
    <row r="128" s="1" customFormat="1" ht="30" customHeight="1" spans="1:20">
      <c r="A128" s="25" t="s">
        <v>274</v>
      </c>
      <c r="B128" s="25" t="s">
        <v>208</v>
      </c>
      <c r="C128" s="25" t="s">
        <v>275</v>
      </c>
      <c r="D128" s="32">
        <v>45656</v>
      </c>
      <c r="E128" s="32">
        <v>45745</v>
      </c>
      <c r="F128" s="33">
        <f t="shared" si="16"/>
        <v>1.2</v>
      </c>
      <c r="G128" s="33">
        <v>50</v>
      </c>
      <c r="H128" s="33">
        <v>17080.5</v>
      </c>
      <c r="I128" s="48">
        <f t="shared" si="18"/>
        <v>20496.6</v>
      </c>
      <c r="J128" s="79">
        <v>0.048789</v>
      </c>
      <c r="K128" s="82">
        <f t="shared" si="19"/>
        <v>1000</v>
      </c>
      <c r="L128" s="62">
        <f t="shared" si="21"/>
        <v>300</v>
      </c>
      <c r="M128" s="62">
        <f t="shared" si="22"/>
        <v>200</v>
      </c>
      <c r="N128" s="63">
        <f t="shared" si="17"/>
        <v>500</v>
      </c>
      <c r="O128" s="53"/>
      <c r="P128" s="63"/>
      <c r="Q128" s="63"/>
      <c r="R128" s="63">
        <f t="shared" si="20"/>
        <v>500</v>
      </c>
      <c r="S128" s="75" t="s">
        <v>214</v>
      </c>
      <c r="T128" s="74"/>
    </row>
    <row r="129" s="1" customFormat="1" ht="30" customHeight="1" spans="1:20">
      <c r="A129" s="25" t="s">
        <v>276</v>
      </c>
      <c r="B129" s="25" t="s">
        <v>208</v>
      </c>
      <c r="C129" s="25" t="s">
        <v>277</v>
      </c>
      <c r="D129" s="32">
        <v>45656</v>
      </c>
      <c r="E129" s="32">
        <v>45745</v>
      </c>
      <c r="F129" s="33">
        <f t="shared" si="16"/>
        <v>0.96</v>
      </c>
      <c r="G129" s="33">
        <v>40</v>
      </c>
      <c r="H129" s="33">
        <v>17080.5</v>
      </c>
      <c r="I129" s="48">
        <f t="shared" si="18"/>
        <v>16397.28</v>
      </c>
      <c r="J129" s="79">
        <v>0.048789</v>
      </c>
      <c r="K129" s="82">
        <f t="shared" si="19"/>
        <v>800</v>
      </c>
      <c r="L129" s="62">
        <f t="shared" si="21"/>
        <v>240</v>
      </c>
      <c r="M129" s="62">
        <f t="shared" si="22"/>
        <v>160</v>
      </c>
      <c r="N129" s="63">
        <f t="shared" si="17"/>
        <v>400</v>
      </c>
      <c r="O129" s="53"/>
      <c r="P129" s="63"/>
      <c r="Q129" s="63"/>
      <c r="R129" s="63">
        <f t="shared" si="20"/>
        <v>400</v>
      </c>
      <c r="S129" s="75" t="s">
        <v>214</v>
      </c>
      <c r="T129" s="74"/>
    </row>
    <row r="130" s="1" customFormat="1" ht="30" customHeight="1" spans="1:20">
      <c r="A130" s="25" t="s">
        <v>278</v>
      </c>
      <c r="B130" s="25" t="s">
        <v>208</v>
      </c>
      <c r="C130" s="25" t="s">
        <v>279</v>
      </c>
      <c r="D130" s="32">
        <v>45656</v>
      </c>
      <c r="E130" s="32">
        <v>45745</v>
      </c>
      <c r="F130" s="33">
        <f t="shared" si="16"/>
        <v>2.16</v>
      </c>
      <c r="G130" s="33">
        <v>90</v>
      </c>
      <c r="H130" s="33">
        <v>17080.5</v>
      </c>
      <c r="I130" s="48">
        <f t="shared" si="18"/>
        <v>36893.88</v>
      </c>
      <c r="J130" s="79">
        <v>0.048789</v>
      </c>
      <c r="K130" s="82">
        <f t="shared" si="19"/>
        <v>1800</v>
      </c>
      <c r="L130" s="62">
        <f t="shared" si="21"/>
        <v>540</v>
      </c>
      <c r="M130" s="62">
        <f t="shared" si="22"/>
        <v>360</v>
      </c>
      <c r="N130" s="63">
        <f t="shared" si="17"/>
        <v>900</v>
      </c>
      <c r="O130" s="53"/>
      <c r="P130" s="63"/>
      <c r="Q130" s="63"/>
      <c r="R130" s="63">
        <f t="shared" si="20"/>
        <v>900</v>
      </c>
      <c r="S130" s="75" t="s">
        <v>214</v>
      </c>
      <c r="T130" s="74"/>
    </row>
    <row r="131" s="1" customFormat="1" ht="30" customHeight="1" spans="1:20">
      <c r="A131" s="25" t="s">
        <v>280</v>
      </c>
      <c r="B131" s="25" t="s">
        <v>208</v>
      </c>
      <c r="C131" s="25" t="s">
        <v>281</v>
      </c>
      <c r="D131" s="32">
        <v>45656</v>
      </c>
      <c r="E131" s="32">
        <v>45745</v>
      </c>
      <c r="F131" s="33">
        <f t="shared" si="16"/>
        <v>1.2</v>
      </c>
      <c r="G131" s="33">
        <v>50</v>
      </c>
      <c r="H131" s="33">
        <v>17080.5</v>
      </c>
      <c r="I131" s="48">
        <f t="shared" si="18"/>
        <v>20496.6</v>
      </c>
      <c r="J131" s="79">
        <v>0.048789</v>
      </c>
      <c r="K131" s="82">
        <f t="shared" si="19"/>
        <v>1000</v>
      </c>
      <c r="L131" s="62">
        <f t="shared" si="21"/>
        <v>300</v>
      </c>
      <c r="M131" s="62">
        <f t="shared" si="22"/>
        <v>200</v>
      </c>
      <c r="N131" s="63">
        <f t="shared" si="17"/>
        <v>500</v>
      </c>
      <c r="O131" s="53"/>
      <c r="P131" s="63"/>
      <c r="Q131" s="63"/>
      <c r="R131" s="63">
        <f t="shared" si="20"/>
        <v>500</v>
      </c>
      <c r="S131" s="75" t="s">
        <v>214</v>
      </c>
      <c r="T131" s="74"/>
    </row>
    <row r="132" s="1" customFormat="1" ht="30" customHeight="1" spans="1:20">
      <c r="A132" s="25" t="s">
        <v>282</v>
      </c>
      <c r="B132" s="25" t="s">
        <v>208</v>
      </c>
      <c r="C132" s="25" t="s">
        <v>283</v>
      </c>
      <c r="D132" s="32">
        <v>45656</v>
      </c>
      <c r="E132" s="32">
        <v>45745</v>
      </c>
      <c r="F132" s="33">
        <f t="shared" si="16"/>
        <v>1.2</v>
      </c>
      <c r="G132" s="33">
        <v>50</v>
      </c>
      <c r="H132" s="33">
        <v>17080.5</v>
      </c>
      <c r="I132" s="48">
        <f t="shared" si="18"/>
        <v>20496.6</v>
      </c>
      <c r="J132" s="79">
        <v>0.048789</v>
      </c>
      <c r="K132" s="82">
        <f t="shared" si="19"/>
        <v>1000</v>
      </c>
      <c r="L132" s="62">
        <f t="shared" si="21"/>
        <v>300</v>
      </c>
      <c r="M132" s="62">
        <f t="shared" si="22"/>
        <v>200</v>
      </c>
      <c r="N132" s="63">
        <f t="shared" si="17"/>
        <v>500</v>
      </c>
      <c r="O132" s="53"/>
      <c r="P132" s="63"/>
      <c r="Q132" s="63"/>
      <c r="R132" s="63">
        <f t="shared" si="20"/>
        <v>500</v>
      </c>
      <c r="S132" s="75" t="s">
        <v>214</v>
      </c>
      <c r="T132" s="74"/>
    </row>
    <row r="133" s="1" customFormat="1" ht="30" customHeight="1" spans="1:20">
      <c r="A133" s="25" t="s">
        <v>284</v>
      </c>
      <c r="B133" s="25" t="s">
        <v>208</v>
      </c>
      <c r="C133" s="25" t="s">
        <v>285</v>
      </c>
      <c r="D133" s="32">
        <v>45656</v>
      </c>
      <c r="E133" s="32">
        <v>45745</v>
      </c>
      <c r="F133" s="33">
        <f t="shared" si="16"/>
        <v>0.84</v>
      </c>
      <c r="G133" s="33">
        <v>35</v>
      </c>
      <c r="H133" s="33">
        <v>17080.5</v>
      </c>
      <c r="I133" s="48">
        <f t="shared" si="18"/>
        <v>14347.62</v>
      </c>
      <c r="J133" s="79">
        <v>0.048789</v>
      </c>
      <c r="K133" s="82">
        <f t="shared" si="19"/>
        <v>700</v>
      </c>
      <c r="L133" s="62">
        <f t="shared" si="21"/>
        <v>210</v>
      </c>
      <c r="M133" s="62">
        <f t="shared" si="22"/>
        <v>140</v>
      </c>
      <c r="N133" s="63">
        <f t="shared" si="17"/>
        <v>350</v>
      </c>
      <c r="O133" s="53"/>
      <c r="P133" s="63"/>
      <c r="Q133" s="63"/>
      <c r="R133" s="63">
        <f t="shared" si="20"/>
        <v>350</v>
      </c>
      <c r="S133" s="75" t="s">
        <v>214</v>
      </c>
      <c r="T133" s="74"/>
    </row>
    <row r="134" s="1" customFormat="1" ht="30" customHeight="1" spans="1:20">
      <c r="A134" s="25" t="s">
        <v>286</v>
      </c>
      <c r="B134" s="25" t="s">
        <v>208</v>
      </c>
      <c r="C134" s="25" t="s">
        <v>287</v>
      </c>
      <c r="D134" s="32">
        <v>45656</v>
      </c>
      <c r="E134" s="32">
        <v>45745</v>
      </c>
      <c r="F134" s="33">
        <f t="shared" si="16"/>
        <v>1.44</v>
      </c>
      <c r="G134" s="33">
        <v>60</v>
      </c>
      <c r="H134" s="33">
        <v>17080.5</v>
      </c>
      <c r="I134" s="48">
        <f t="shared" si="18"/>
        <v>24595.92</v>
      </c>
      <c r="J134" s="79">
        <v>0.048789</v>
      </c>
      <c r="K134" s="82">
        <f t="shared" si="19"/>
        <v>1200</v>
      </c>
      <c r="L134" s="62">
        <f t="shared" si="21"/>
        <v>360</v>
      </c>
      <c r="M134" s="62"/>
      <c r="N134" s="63">
        <f>K134-L134</f>
        <v>840</v>
      </c>
      <c r="O134" s="53"/>
      <c r="P134" s="63">
        <f t="shared" ref="P134:P140" si="23">G134*4</f>
        <v>240</v>
      </c>
      <c r="Q134" s="63">
        <f t="shared" ref="Q134:Q140" si="24">P134</f>
        <v>240</v>
      </c>
      <c r="R134" s="63">
        <f t="shared" si="20"/>
        <v>600</v>
      </c>
      <c r="S134" s="75" t="s">
        <v>214</v>
      </c>
      <c r="T134" s="74" t="s">
        <v>184</v>
      </c>
    </row>
    <row r="135" s="1" customFormat="1" ht="30" customHeight="1" spans="1:20">
      <c r="A135" s="25" t="s">
        <v>288</v>
      </c>
      <c r="B135" s="25" t="s">
        <v>208</v>
      </c>
      <c r="C135" s="25" t="s">
        <v>289</v>
      </c>
      <c r="D135" s="32">
        <v>45656</v>
      </c>
      <c r="E135" s="32">
        <v>45745</v>
      </c>
      <c r="F135" s="33">
        <f t="shared" si="16"/>
        <v>0.24</v>
      </c>
      <c r="G135" s="33">
        <v>10</v>
      </c>
      <c r="H135" s="33">
        <v>17080.5</v>
      </c>
      <c r="I135" s="48">
        <f t="shared" si="18"/>
        <v>4099.32</v>
      </c>
      <c r="J135" s="79">
        <v>0.048789</v>
      </c>
      <c r="K135" s="82">
        <f t="shared" si="19"/>
        <v>200</v>
      </c>
      <c r="L135" s="62">
        <f t="shared" si="21"/>
        <v>60</v>
      </c>
      <c r="M135" s="62"/>
      <c r="N135" s="63">
        <f t="shared" ref="N135:N140" si="25">K135-L135</f>
        <v>140</v>
      </c>
      <c r="O135" s="53"/>
      <c r="P135" s="63">
        <f t="shared" si="23"/>
        <v>40</v>
      </c>
      <c r="Q135" s="63">
        <f t="shared" si="24"/>
        <v>40</v>
      </c>
      <c r="R135" s="63">
        <f t="shared" si="20"/>
        <v>100</v>
      </c>
      <c r="S135" s="75" t="s">
        <v>214</v>
      </c>
      <c r="T135" s="74" t="s">
        <v>184</v>
      </c>
    </row>
    <row r="136" s="1" customFormat="1" ht="30" customHeight="1" spans="1:20">
      <c r="A136" s="25" t="s">
        <v>290</v>
      </c>
      <c r="B136" s="25" t="s">
        <v>208</v>
      </c>
      <c r="C136" s="25" t="s">
        <v>291</v>
      </c>
      <c r="D136" s="32">
        <v>45656</v>
      </c>
      <c r="E136" s="32">
        <v>45745</v>
      </c>
      <c r="F136" s="33">
        <f t="shared" si="16"/>
        <v>0.48</v>
      </c>
      <c r="G136" s="33">
        <v>20</v>
      </c>
      <c r="H136" s="33">
        <v>17080.5</v>
      </c>
      <c r="I136" s="48">
        <f t="shared" si="18"/>
        <v>8198.64</v>
      </c>
      <c r="J136" s="79">
        <v>0.048789</v>
      </c>
      <c r="K136" s="82">
        <f t="shared" si="19"/>
        <v>400</v>
      </c>
      <c r="L136" s="62">
        <f t="shared" si="21"/>
        <v>120</v>
      </c>
      <c r="M136" s="62"/>
      <c r="N136" s="63">
        <f t="shared" si="25"/>
        <v>280</v>
      </c>
      <c r="O136" s="53"/>
      <c r="P136" s="63">
        <f t="shared" si="23"/>
        <v>80</v>
      </c>
      <c r="Q136" s="63">
        <f t="shared" si="24"/>
        <v>80</v>
      </c>
      <c r="R136" s="63">
        <f t="shared" si="20"/>
        <v>200</v>
      </c>
      <c r="S136" s="75" t="s">
        <v>214</v>
      </c>
      <c r="T136" s="74" t="s">
        <v>184</v>
      </c>
    </row>
    <row r="137" s="1" customFormat="1" ht="30" customHeight="1" spans="1:20">
      <c r="A137" s="25" t="s">
        <v>292</v>
      </c>
      <c r="B137" s="25" t="s">
        <v>208</v>
      </c>
      <c r="C137" s="25" t="s">
        <v>293</v>
      </c>
      <c r="D137" s="32">
        <v>45656</v>
      </c>
      <c r="E137" s="32">
        <v>45745</v>
      </c>
      <c r="F137" s="33">
        <f t="shared" si="16"/>
        <v>0.24</v>
      </c>
      <c r="G137" s="33">
        <v>10</v>
      </c>
      <c r="H137" s="33">
        <v>17080.5</v>
      </c>
      <c r="I137" s="48">
        <f t="shared" si="18"/>
        <v>4099.32</v>
      </c>
      <c r="J137" s="79">
        <v>0.048789</v>
      </c>
      <c r="K137" s="82">
        <f t="shared" si="19"/>
        <v>200</v>
      </c>
      <c r="L137" s="62">
        <f t="shared" si="21"/>
        <v>60</v>
      </c>
      <c r="M137" s="62"/>
      <c r="N137" s="63">
        <f t="shared" si="25"/>
        <v>140</v>
      </c>
      <c r="O137" s="53"/>
      <c r="P137" s="63">
        <f t="shared" si="23"/>
        <v>40</v>
      </c>
      <c r="Q137" s="63">
        <f t="shared" si="24"/>
        <v>40</v>
      </c>
      <c r="R137" s="63">
        <f t="shared" si="20"/>
        <v>100</v>
      </c>
      <c r="S137" s="75" t="s">
        <v>214</v>
      </c>
      <c r="T137" s="74" t="s">
        <v>184</v>
      </c>
    </row>
    <row r="138" s="1" customFormat="1" ht="30" customHeight="1" spans="1:20">
      <c r="A138" s="25" t="s">
        <v>294</v>
      </c>
      <c r="B138" s="25" t="s">
        <v>208</v>
      </c>
      <c r="C138" s="25" t="s">
        <v>295</v>
      </c>
      <c r="D138" s="32">
        <v>45656</v>
      </c>
      <c r="E138" s="32">
        <v>45745</v>
      </c>
      <c r="F138" s="33">
        <f t="shared" si="16"/>
        <v>0.72</v>
      </c>
      <c r="G138" s="33">
        <v>30</v>
      </c>
      <c r="H138" s="33">
        <v>17080.5</v>
      </c>
      <c r="I138" s="48">
        <f t="shared" si="18"/>
        <v>12297.96</v>
      </c>
      <c r="J138" s="79">
        <v>0.048789</v>
      </c>
      <c r="K138" s="82">
        <f t="shared" si="19"/>
        <v>600</v>
      </c>
      <c r="L138" s="62">
        <f t="shared" si="21"/>
        <v>180</v>
      </c>
      <c r="M138" s="62"/>
      <c r="N138" s="63">
        <f t="shared" si="25"/>
        <v>420</v>
      </c>
      <c r="O138" s="53"/>
      <c r="P138" s="63"/>
      <c r="Q138" s="63"/>
      <c r="R138" s="63">
        <f t="shared" si="20"/>
        <v>420</v>
      </c>
      <c r="S138" s="75" t="s">
        <v>214</v>
      </c>
      <c r="T138" s="74" t="s">
        <v>28</v>
      </c>
    </row>
    <row r="139" s="1" customFormat="1" ht="30" customHeight="1" spans="1:20">
      <c r="A139" s="25" t="s">
        <v>296</v>
      </c>
      <c r="B139" s="25" t="s">
        <v>208</v>
      </c>
      <c r="C139" s="25" t="s">
        <v>297</v>
      </c>
      <c r="D139" s="32">
        <v>45656</v>
      </c>
      <c r="E139" s="32">
        <v>45745</v>
      </c>
      <c r="F139" s="33">
        <f t="shared" si="16"/>
        <v>1.44</v>
      </c>
      <c r="G139" s="33">
        <v>60</v>
      </c>
      <c r="H139" s="33">
        <v>17080.5</v>
      </c>
      <c r="I139" s="48">
        <f t="shared" si="18"/>
        <v>24595.92</v>
      </c>
      <c r="J139" s="79">
        <v>0.048789</v>
      </c>
      <c r="K139" s="82">
        <f t="shared" si="19"/>
        <v>1200</v>
      </c>
      <c r="L139" s="62">
        <f t="shared" si="21"/>
        <v>360</v>
      </c>
      <c r="M139" s="62"/>
      <c r="N139" s="63">
        <f t="shared" si="25"/>
        <v>840</v>
      </c>
      <c r="O139" s="53"/>
      <c r="P139" s="63">
        <f t="shared" si="23"/>
        <v>240</v>
      </c>
      <c r="Q139" s="63">
        <f t="shared" si="24"/>
        <v>240</v>
      </c>
      <c r="R139" s="63">
        <f t="shared" si="20"/>
        <v>600</v>
      </c>
      <c r="S139" s="75" t="s">
        <v>214</v>
      </c>
      <c r="T139" s="74" t="s">
        <v>184</v>
      </c>
    </row>
    <row r="140" s="1" customFormat="1" ht="30" customHeight="1" spans="1:20">
      <c r="A140" s="25" t="s">
        <v>298</v>
      </c>
      <c r="B140" s="25" t="s">
        <v>208</v>
      </c>
      <c r="C140" s="25" t="s">
        <v>299</v>
      </c>
      <c r="D140" s="32">
        <v>45656</v>
      </c>
      <c r="E140" s="32">
        <v>45745</v>
      </c>
      <c r="F140" s="33">
        <f t="shared" si="16"/>
        <v>0.36</v>
      </c>
      <c r="G140" s="33">
        <v>15</v>
      </c>
      <c r="H140" s="33">
        <v>17080.5</v>
      </c>
      <c r="I140" s="48">
        <f t="shared" si="18"/>
        <v>6148.98</v>
      </c>
      <c r="J140" s="79">
        <v>0.048789</v>
      </c>
      <c r="K140" s="82">
        <f t="shared" si="19"/>
        <v>300</v>
      </c>
      <c r="L140" s="31">
        <f t="shared" si="21"/>
        <v>90</v>
      </c>
      <c r="M140" s="31"/>
      <c r="N140" s="91">
        <f t="shared" si="25"/>
        <v>210</v>
      </c>
      <c r="O140" s="53"/>
      <c r="P140" s="63">
        <f t="shared" si="23"/>
        <v>60</v>
      </c>
      <c r="Q140" s="63">
        <f t="shared" si="24"/>
        <v>60</v>
      </c>
      <c r="R140" s="63">
        <f t="shared" si="20"/>
        <v>150</v>
      </c>
      <c r="S140" s="75" t="s">
        <v>214</v>
      </c>
      <c r="T140" s="74" t="s">
        <v>184</v>
      </c>
    </row>
    <row r="141" s="2" customFormat="1" ht="30" customHeight="1" spans="1:20">
      <c r="A141" s="34" t="s">
        <v>211</v>
      </c>
      <c r="B141" s="35"/>
      <c r="C141" s="35"/>
      <c r="D141" s="35"/>
      <c r="E141" s="36"/>
      <c r="F141" s="37">
        <f t="shared" ref="F141:I141" si="26">SUM(F97:F140)</f>
        <v>69.072</v>
      </c>
      <c r="G141" s="37">
        <f t="shared" si="26"/>
        <v>2878</v>
      </c>
      <c r="H141" s="37"/>
      <c r="I141" s="37">
        <f t="shared" si="26"/>
        <v>1179784.296</v>
      </c>
      <c r="J141" s="92"/>
      <c r="K141" s="37">
        <f t="shared" ref="K141:R141" si="27">SUM(K97:K140)</f>
        <v>57560</v>
      </c>
      <c r="L141" s="37">
        <f t="shared" si="27"/>
        <v>17268</v>
      </c>
      <c r="M141" s="37">
        <f t="shared" si="27"/>
        <v>10692</v>
      </c>
      <c r="N141" s="37">
        <f t="shared" si="27"/>
        <v>29600</v>
      </c>
      <c r="O141" s="37"/>
      <c r="P141" s="66">
        <f t="shared" si="27"/>
        <v>700</v>
      </c>
      <c r="Q141" s="66">
        <f t="shared" si="27"/>
        <v>700</v>
      </c>
      <c r="R141" s="37">
        <f t="shared" si="27"/>
        <v>28900</v>
      </c>
      <c r="S141" s="77"/>
      <c r="T141" s="78"/>
    </row>
    <row r="142" s="2" customFormat="1" ht="30" customHeight="1" spans="1:20">
      <c r="A142" s="34" t="s">
        <v>300</v>
      </c>
      <c r="B142" s="35"/>
      <c r="C142" s="35"/>
      <c r="D142" s="35"/>
      <c r="E142" s="36"/>
      <c r="F142" s="37">
        <f t="shared" ref="F142:I142" si="28">F141+F96</f>
        <v>333.072</v>
      </c>
      <c r="G142" s="37">
        <f t="shared" si="28"/>
        <v>13878</v>
      </c>
      <c r="H142" s="37"/>
      <c r="I142" s="37">
        <f t="shared" si="28"/>
        <v>5689036.296</v>
      </c>
      <c r="J142" s="93"/>
      <c r="K142" s="37">
        <f t="shared" ref="K142:Q142" si="29">K141+K96</f>
        <v>277560</v>
      </c>
      <c r="L142" s="37">
        <f t="shared" si="29"/>
        <v>83268</v>
      </c>
      <c r="M142" s="37">
        <f t="shared" si="29"/>
        <v>54692</v>
      </c>
      <c r="N142" s="37">
        <f t="shared" si="29"/>
        <v>139600</v>
      </c>
      <c r="O142" s="37"/>
      <c r="P142" s="66">
        <f t="shared" si="29"/>
        <v>700</v>
      </c>
      <c r="Q142" s="66">
        <f t="shared" si="29"/>
        <v>700</v>
      </c>
      <c r="R142" s="76">
        <f t="shared" ref="R142:R200" si="30">N142-P142</f>
        <v>138900</v>
      </c>
      <c r="S142" s="77"/>
      <c r="T142" s="78"/>
    </row>
    <row r="143" s="1" customFormat="1" ht="30" customHeight="1" spans="1:20">
      <c r="A143" s="25" t="s">
        <v>301</v>
      </c>
      <c r="B143" s="25" t="s">
        <v>302</v>
      </c>
      <c r="C143" s="25" t="s">
        <v>303</v>
      </c>
      <c r="D143" s="32">
        <v>45657</v>
      </c>
      <c r="E143" s="32">
        <v>45746</v>
      </c>
      <c r="F143" s="33">
        <f>0.05571*G143</f>
        <v>1.688013</v>
      </c>
      <c r="G143" s="33">
        <v>30.3</v>
      </c>
      <c r="H143" s="33">
        <v>17770</v>
      </c>
      <c r="I143" s="48">
        <f t="shared" ref="I143:I174" si="31">ROUND(G143*990,1)</f>
        <v>29997</v>
      </c>
      <c r="J143" s="56">
        <v>0.0594</v>
      </c>
      <c r="K143" s="61">
        <f t="shared" ref="K143:K174" si="32">ROUND(I143*J143,1)</f>
        <v>1781.8</v>
      </c>
      <c r="L143" s="62">
        <f t="shared" ref="L143:L174" si="33">ROUND(K143*0.3,1)</f>
        <v>534.5</v>
      </c>
      <c r="M143" s="62"/>
      <c r="N143" s="63">
        <f t="shared" ref="N143:N174" si="34">ROUND(K143*0.7,3)</f>
        <v>1247.26</v>
      </c>
      <c r="O143" s="60"/>
      <c r="P143" s="64"/>
      <c r="Q143" s="64"/>
      <c r="R143" s="63">
        <f t="shared" si="30"/>
        <v>1247.26</v>
      </c>
      <c r="S143" s="75"/>
      <c r="T143" s="74" t="s">
        <v>28</v>
      </c>
    </row>
    <row r="144" s="1" customFormat="1" ht="30" customHeight="1" spans="1:20">
      <c r="A144" s="25" t="s">
        <v>304</v>
      </c>
      <c r="B144" s="25" t="s">
        <v>302</v>
      </c>
      <c r="C144" s="25" t="s">
        <v>305</v>
      </c>
      <c r="D144" s="32">
        <v>45657</v>
      </c>
      <c r="E144" s="32">
        <v>45746</v>
      </c>
      <c r="F144" s="33">
        <f t="shared" ref="F144:F174" si="35">0.05571*G144</f>
        <v>0.5571</v>
      </c>
      <c r="G144" s="33">
        <v>10</v>
      </c>
      <c r="H144" s="33">
        <v>17770</v>
      </c>
      <c r="I144" s="48">
        <f t="shared" si="31"/>
        <v>9900</v>
      </c>
      <c r="J144" s="56">
        <v>0.0594</v>
      </c>
      <c r="K144" s="61">
        <f t="shared" si="32"/>
        <v>588.1</v>
      </c>
      <c r="L144" s="62">
        <f t="shared" si="33"/>
        <v>176.4</v>
      </c>
      <c r="M144" s="62"/>
      <c r="N144" s="63">
        <f t="shared" si="34"/>
        <v>411.67</v>
      </c>
      <c r="O144" s="60"/>
      <c r="P144" s="64"/>
      <c r="Q144" s="64"/>
      <c r="R144" s="63">
        <f t="shared" si="30"/>
        <v>411.67</v>
      </c>
      <c r="S144" s="75"/>
      <c r="T144" s="74" t="s">
        <v>28</v>
      </c>
    </row>
    <row r="145" s="1" customFormat="1" ht="30" customHeight="1" spans="1:20">
      <c r="A145" s="25" t="s">
        <v>306</v>
      </c>
      <c r="B145" s="25" t="s">
        <v>302</v>
      </c>
      <c r="C145" s="25" t="s">
        <v>307</v>
      </c>
      <c r="D145" s="32">
        <v>45657</v>
      </c>
      <c r="E145" s="32">
        <v>45746</v>
      </c>
      <c r="F145" s="33">
        <f t="shared" si="35"/>
        <v>3.62115</v>
      </c>
      <c r="G145" s="33">
        <v>65</v>
      </c>
      <c r="H145" s="33">
        <v>17770</v>
      </c>
      <c r="I145" s="48">
        <f t="shared" si="31"/>
        <v>64350</v>
      </c>
      <c r="J145" s="56">
        <v>0.0594</v>
      </c>
      <c r="K145" s="61">
        <f t="shared" si="32"/>
        <v>3822.4</v>
      </c>
      <c r="L145" s="62">
        <f t="shared" si="33"/>
        <v>1146.7</v>
      </c>
      <c r="M145" s="62"/>
      <c r="N145" s="63">
        <f t="shared" si="34"/>
        <v>2675.68</v>
      </c>
      <c r="O145" s="60"/>
      <c r="P145" s="64"/>
      <c r="Q145" s="64"/>
      <c r="R145" s="63">
        <f t="shared" si="30"/>
        <v>2675.68</v>
      </c>
      <c r="S145" s="75"/>
      <c r="T145" s="74" t="s">
        <v>28</v>
      </c>
    </row>
    <row r="146" s="1" customFormat="1" ht="30" customHeight="1" spans="1:20">
      <c r="A146" s="25" t="s">
        <v>308</v>
      </c>
      <c r="B146" s="25" t="s">
        <v>302</v>
      </c>
      <c r="C146" s="25" t="s">
        <v>309</v>
      </c>
      <c r="D146" s="32">
        <v>45657</v>
      </c>
      <c r="E146" s="32">
        <v>45746</v>
      </c>
      <c r="F146" s="33">
        <f t="shared" si="35"/>
        <v>3.8997</v>
      </c>
      <c r="G146" s="33">
        <v>70</v>
      </c>
      <c r="H146" s="33">
        <v>17770</v>
      </c>
      <c r="I146" s="48">
        <f t="shared" si="31"/>
        <v>69300</v>
      </c>
      <c r="J146" s="56">
        <v>0.0594</v>
      </c>
      <c r="K146" s="61">
        <f t="shared" si="32"/>
        <v>4116.4</v>
      </c>
      <c r="L146" s="62">
        <f t="shared" si="33"/>
        <v>1234.9</v>
      </c>
      <c r="M146" s="62"/>
      <c r="N146" s="63">
        <f t="shared" si="34"/>
        <v>2881.48</v>
      </c>
      <c r="O146" s="60"/>
      <c r="P146" s="64"/>
      <c r="Q146" s="64"/>
      <c r="R146" s="63">
        <f t="shared" si="30"/>
        <v>2881.48</v>
      </c>
      <c r="S146" s="75"/>
      <c r="T146" s="74" t="s">
        <v>28</v>
      </c>
    </row>
    <row r="147" s="1" customFormat="1" ht="30" customHeight="1" spans="1:20">
      <c r="A147" s="25" t="s">
        <v>310</v>
      </c>
      <c r="B147" s="25" t="s">
        <v>302</v>
      </c>
      <c r="C147" s="25" t="s">
        <v>311</v>
      </c>
      <c r="D147" s="32">
        <v>45657</v>
      </c>
      <c r="E147" s="32">
        <v>45746</v>
      </c>
      <c r="F147" s="33">
        <f t="shared" si="35"/>
        <v>2.7855</v>
      </c>
      <c r="G147" s="33">
        <v>50</v>
      </c>
      <c r="H147" s="33">
        <v>17770</v>
      </c>
      <c r="I147" s="48">
        <f t="shared" si="31"/>
        <v>49500</v>
      </c>
      <c r="J147" s="56">
        <v>0.0594</v>
      </c>
      <c r="K147" s="61">
        <f t="shared" si="32"/>
        <v>2940.3</v>
      </c>
      <c r="L147" s="62">
        <f t="shared" si="33"/>
        <v>882.1</v>
      </c>
      <c r="M147" s="62"/>
      <c r="N147" s="63">
        <f t="shared" si="34"/>
        <v>2058.21</v>
      </c>
      <c r="O147" s="60"/>
      <c r="P147" s="64"/>
      <c r="Q147" s="64"/>
      <c r="R147" s="63">
        <f t="shared" si="30"/>
        <v>2058.21</v>
      </c>
      <c r="S147" s="75"/>
      <c r="T147" s="74" t="s">
        <v>28</v>
      </c>
    </row>
    <row r="148" s="1" customFormat="1" ht="30" customHeight="1" spans="1:20">
      <c r="A148" s="25" t="s">
        <v>312</v>
      </c>
      <c r="B148" s="25" t="s">
        <v>302</v>
      </c>
      <c r="C148" s="25" t="s">
        <v>313</v>
      </c>
      <c r="D148" s="32">
        <v>45657</v>
      </c>
      <c r="E148" s="32">
        <v>45746</v>
      </c>
      <c r="F148" s="33">
        <f t="shared" si="35"/>
        <v>3.376026</v>
      </c>
      <c r="G148" s="33">
        <v>60.6</v>
      </c>
      <c r="H148" s="33">
        <v>17770</v>
      </c>
      <c r="I148" s="48">
        <f t="shared" si="31"/>
        <v>59994</v>
      </c>
      <c r="J148" s="56">
        <v>0.0594</v>
      </c>
      <c r="K148" s="61">
        <f t="shared" si="32"/>
        <v>3563.6</v>
      </c>
      <c r="L148" s="62">
        <f t="shared" si="33"/>
        <v>1069.1</v>
      </c>
      <c r="M148" s="62"/>
      <c r="N148" s="63">
        <f t="shared" si="34"/>
        <v>2494.52</v>
      </c>
      <c r="O148" s="60"/>
      <c r="P148" s="64"/>
      <c r="Q148" s="64"/>
      <c r="R148" s="63">
        <f t="shared" si="30"/>
        <v>2494.52</v>
      </c>
      <c r="S148" s="75"/>
      <c r="T148" s="74" t="s">
        <v>28</v>
      </c>
    </row>
    <row r="149" s="1" customFormat="1" ht="30" customHeight="1" spans="1:20">
      <c r="A149" s="25" t="s">
        <v>314</v>
      </c>
      <c r="B149" s="25" t="s">
        <v>302</v>
      </c>
      <c r="C149" s="25" t="s">
        <v>315</v>
      </c>
      <c r="D149" s="32">
        <v>45657</v>
      </c>
      <c r="E149" s="32">
        <v>45746</v>
      </c>
      <c r="F149" s="33">
        <f t="shared" si="35"/>
        <v>3.06405</v>
      </c>
      <c r="G149" s="33">
        <v>55</v>
      </c>
      <c r="H149" s="33">
        <v>17770</v>
      </c>
      <c r="I149" s="48">
        <f t="shared" si="31"/>
        <v>54450</v>
      </c>
      <c r="J149" s="56">
        <v>0.0594</v>
      </c>
      <c r="K149" s="61">
        <f t="shared" si="32"/>
        <v>3234.3</v>
      </c>
      <c r="L149" s="62">
        <f t="shared" si="33"/>
        <v>970.3</v>
      </c>
      <c r="M149" s="62"/>
      <c r="N149" s="63">
        <f t="shared" si="34"/>
        <v>2264.01</v>
      </c>
      <c r="O149" s="60"/>
      <c r="P149" s="64"/>
      <c r="Q149" s="64"/>
      <c r="R149" s="63">
        <f t="shared" si="30"/>
        <v>2264.01</v>
      </c>
      <c r="S149" s="75"/>
      <c r="T149" s="74" t="s">
        <v>28</v>
      </c>
    </row>
    <row r="150" s="1" customFormat="1" ht="30" customHeight="1" spans="1:20">
      <c r="A150" s="25" t="s">
        <v>316</v>
      </c>
      <c r="B150" s="25" t="s">
        <v>302</v>
      </c>
      <c r="C150" s="25" t="s">
        <v>317</v>
      </c>
      <c r="D150" s="32">
        <v>45657</v>
      </c>
      <c r="E150" s="32">
        <v>45746</v>
      </c>
      <c r="F150" s="33">
        <f t="shared" si="35"/>
        <v>3.3426</v>
      </c>
      <c r="G150" s="33">
        <v>60</v>
      </c>
      <c r="H150" s="33">
        <v>17770</v>
      </c>
      <c r="I150" s="48">
        <f t="shared" si="31"/>
        <v>59400</v>
      </c>
      <c r="J150" s="56">
        <v>0.0594</v>
      </c>
      <c r="K150" s="61">
        <f t="shared" si="32"/>
        <v>3528.4</v>
      </c>
      <c r="L150" s="62">
        <f t="shared" si="33"/>
        <v>1058.5</v>
      </c>
      <c r="M150" s="62"/>
      <c r="N150" s="63">
        <f t="shared" si="34"/>
        <v>2469.88</v>
      </c>
      <c r="O150" s="60"/>
      <c r="P150" s="64"/>
      <c r="Q150" s="64"/>
      <c r="R150" s="63">
        <f t="shared" si="30"/>
        <v>2469.88</v>
      </c>
      <c r="S150" s="75"/>
      <c r="T150" s="74" t="s">
        <v>28</v>
      </c>
    </row>
    <row r="151" s="1" customFormat="1" ht="30" customHeight="1" spans="1:20">
      <c r="A151" s="25" t="s">
        <v>318</v>
      </c>
      <c r="B151" s="25" t="s">
        <v>302</v>
      </c>
      <c r="C151" s="25" t="s">
        <v>319</v>
      </c>
      <c r="D151" s="32">
        <v>45657</v>
      </c>
      <c r="E151" s="32">
        <v>45746</v>
      </c>
      <c r="F151" s="33">
        <f t="shared" si="35"/>
        <v>2.2284</v>
      </c>
      <c r="G151" s="33">
        <v>40</v>
      </c>
      <c r="H151" s="33">
        <v>17770</v>
      </c>
      <c r="I151" s="48">
        <f t="shared" si="31"/>
        <v>39600</v>
      </c>
      <c r="J151" s="56">
        <v>0.0594</v>
      </c>
      <c r="K151" s="61">
        <f t="shared" si="32"/>
        <v>2352.2</v>
      </c>
      <c r="L151" s="62">
        <f t="shared" si="33"/>
        <v>705.7</v>
      </c>
      <c r="M151" s="62"/>
      <c r="N151" s="63">
        <f t="shared" si="34"/>
        <v>1646.54</v>
      </c>
      <c r="O151" s="60"/>
      <c r="P151" s="64"/>
      <c r="Q151" s="64"/>
      <c r="R151" s="63">
        <f t="shared" si="30"/>
        <v>1646.54</v>
      </c>
      <c r="S151" s="75"/>
      <c r="T151" s="74" t="s">
        <v>28</v>
      </c>
    </row>
    <row r="152" s="1" customFormat="1" ht="30" customHeight="1" spans="1:20">
      <c r="A152" s="25" t="s">
        <v>320</v>
      </c>
      <c r="B152" s="25" t="s">
        <v>302</v>
      </c>
      <c r="C152" s="25" t="s">
        <v>321</v>
      </c>
      <c r="D152" s="32">
        <v>45657</v>
      </c>
      <c r="E152" s="32">
        <v>45746</v>
      </c>
      <c r="F152" s="33">
        <f t="shared" si="35"/>
        <v>0.27855</v>
      </c>
      <c r="G152" s="33">
        <v>5</v>
      </c>
      <c r="H152" s="33">
        <v>17770</v>
      </c>
      <c r="I152" s="48">
        <f t="shared" si="31"/>
        <v>4950</v>
      </c>
      <c r="J152" s="56">
        <v>0.0594</v>
      </c>
      <c r="K152" s="61">
        <f t="shared" si="32"/>
        <v>294</v>
      </c>
      <c r="L152" s="62">
        <f t="shared" si="33"/>
        <v>88.2</v>
      </c>
      <c r="M152" s="62"/>
      <c r="N152" s="63">
        <f t="shared" si="34"/>
        <v>205.8</v>
      </c>
      <c r="O152" s="60"/>
      <c r="P152" s="64"/>
      <c r="Q152" s="64"/>
      <c r="R152" s="63">
        <f t="shared" si="30"/>
        <v>205.8</v>
      </c>
      <c r="S152" s="75"/>
      <c r="T152" s="74" t="s">
        <v>28</v>
      </c>
    </row>
    <row r="153" s="1" customFormat="1" ht="30" customHeight="1" spans="1:20">
      <c r="A153" s="25" t="s">
        <v>322</v>
      </c>
      <c r="B153" s="25" t="s">
        <v>302</v>
      </c>
      <c r="C153" s="25" t="s">
        <v>323</v>
      </c>
      <c r="D153" s="32">
        <v>45657</v>
      </c>
      <c r="E153" s="32">
        <v>45746</v>
      </c>
      <c r="F153" s="33">
        <f t="shared" si="35"/>
        <v>0.5571</v>
      </c>
      <c r="G153" s="33">
        <v>10</v>
      </c>
      <c r="H153" s="33">
        <v>17770</v>
      </c>
      <c r="I153" s="48">
        <f t="shared" si="31"/>
        <v>9900</v>
      </c>
      <c r="J153" s="56">
        <v>0.0594</v>
      </c>
      <c r="K153" s="61">
        <f t="shared" si="32"/>
        <v>588.1</v>
      </c>
      <c r="L153" s="62">
        <f t="shared" si="33"/>
        <v>176.4</v>
      </c>
      <c r="M153" s="62"/>
      <c r="N153" s="63">
        <f t="shared" si="34"/>
        <v>411.67</v>
      </c>
      <c r="O153" s="60"/>
      <c r="P153" s="64"/>
      <c r="Q153" s="64"/>
      <c r="R153" s="63">
        <f t="shared" si="30"/>
        <v>411.67</v>
      </c>
      <c r="S153" s="75"/>
      <c r="T153" s="74" t="s">
        <v>28</v>
      </c>
    </row>
    <row r="154" s="1" customFormat="1" ht="30" customHeight="1" spans="1:20">
      <c r="A154" s="25" t="s">
        <v>324</v>
      </c>
      <c r="B154" s="25" t="s">
        <v>302</v>
      </c>
      <c r="C154" s="25" t="s">
        <v>325</v>
      </c>
      <c r="D154" s="32">
        <v>45657</v>
      </c>
      <c r="E154" s="32">
        <v>45746</v>
      </c>
      <c r="F154" s="33">
        <f t="shared" si="35"/>
        <v>3.3426</v>
      </c>
      <c r="G154" s="33">
        <v>60</v>
      </c>
      <c r="H154" s="33">
        <v>17770</v>
      </c>
      <c r="I154" s="48">
        <f t="shared" si="31"/>
        <v>59400</v>
      </c>
      <c r="J154" s="56">
        <v>0.0594</v>
      </c>
      <c r="K154" s="61">
        <f t="shared" si="32"/>
        <v>3528.4</v>
      </c>
      <c r="L154" s="62">
        <f t="shared" si="33"/>
        <v>1058.5</v>
      </c>
      <c r="M154" s="62"/>
      <c r="N154" s="63">
        <f t="shared" si="34"/>
        <v>2469.88</v>
      </c>
      <c r="O154" s="60"/>
      <c r="P154" s="64"/>
      <c r="Q154" s="64"/>
      <c r="R154" s="63">
        <f t="shared" si="30"/>
        <v>2469.88</v>
      </c>
      <c r="S154" s="75"/>
      <c r="T154" s="74" t="s">
        <v>28</v>
      </c>
    </row>
    <row r="155" s="1" customFormat="1" ht="30" customHeight="1" spans="1:20">
      <c r="A155" s="25" t="s">
        <v>326</v>
      </c>
      <c r="B155" s="25" t="s">
        <v>302</v>
      </c>
      <c r="C155" s="25" t="s">
        <v>327</v>
      </c>
      <c r="D155" s="32">
        <v>45657</v>
      </c>
      <c r="E155" s="32">
        <v>45746</v>
      </c>
      <c r="F155" s="33">
        <f t="shared" si="35"/>
        <v>4.23396</v>
      </c>
      <c r="G155" s="33">
        <v>76</v>
      </c>
      <c r="H155" s="33">
        <v>17770</v>
      </c>
      <c r="I155" s="48">
        <f t="shared" si="31"/>
        <v>75240</v>
      </c>
      <c r="J155" s="56">
        <v>0.0594</v>
      </c>
      <c r="K155" s="61">
        <f t="shared" si="32"/>
        <v>4469.3</v>
      </c>
      <c r="L155" s="62">
        <f t="shared" si="33"/>
        <v>1340.8</v>
      </c>
      <c r="M155" s="62"/>
      <c r="N155" s="63">
        <f t="shared" si="34"/>
        <v>3128.51</v>
      </c>
      <c r="O155" s="60"/>
      <c r="P155" s="64"/>
      <c r="Q155" s="64"/>
      <c r="R155" s="63">
        <f t="shared" si="30"/>
        <v>3128.51</v>
      </c>
      <c r="S155" s="75"/>
      <c r="T155" s="74" t="s">
        <v>28</v>
      </c>
    </row>
    <row r="156" s="1" customFormat="1" ht="30" customHeight="1" spans="1:20">
      <c r="A156" s="25" t="s">
        <v>328</v>
      </c>
      <c r="B156" s="25" t="s">
        <v>302</v>
      </c>
      <c r="C156" s="25" t="s">
        <v>329</v>
      </c>
      <c r="D156" s="32">
        <v>45657</v>
      </c>
      <c r="E156" s="32">
        <v>45746</v>
      </c>
      <c r="F156" s="33">
        <f t="shared" si="35"/>
        <v>2.7855</v>
      </c>
      <c r="G156" s="33">
        <v>50</v>
      </c>
      <c r="H156" s="33">
        <v>17770</v>
      </c>
      <c r="I156" s="48">
        <f t="shared" si="31"/>
        <v>49500</v>
      </c>
      <c r="J156" s="56">
        <v>0.0594</v>
      </c>
      <c r="K156" s="61">
        <f t="shared" si="32"/>
        <v>2940.3</v>
      </c>
      <c r="L156" s="62">
        <f t="shared" si="33"/>
        <v>882.1</v>
      </c>
      <c r="M156" s="62"/>
      <c r="N156" s="63">
        <f t="shared" si="34"/>
        <v>2058.21</v>
      </c>
      <c r="O156" s="60"/>
      <c r="P156" s="64"/>
      <c r="Q156" s="64"/>
      <c r="R156" s="63">
        <f t="shared" si="30"/>
        <v>2058.21</v>
      </c>
      <c r="S156" s="75"/>
      <c r="T156" s="74" t="s">
        <v>28</v>
      </c>
    </row>
    <row r="157" s="1" customFormat="1" ht="30" customHeight="1" spans="1:20">
      <c r="A157" s="25" t="s">
        <v>330</v>
      </c>
      <c r="B157" s="25" t="s">
        <v>302</v>
      </c>
      <c r="C157" s="25" t="s">
        <v>331</v>
      </c>
      <c r="D157" s="32">
        <v>45657</v>
      </c>
      <c r="E157" s="32">
        <v>45746</v>
      </c>
      <c r="F157" s="33">
        <f t="shared" si="35"/>
        <v>2.33982</v>
      </c>
      <c r="G157" s="33">
        <v>42</v>
      </c>
      <c r="H157" s="33">
        <v>17770</v>
      </c>
      <c r="I157" s="48">
        <f t="shared" si="31"/>
        <v>41580</v>
      </c>
      <c r="J157" s="56">
        <v>0.0594</v>
      </c>
      <c r="K157" s="61">
        <f t="shared" si="32"/>
        <v>2469.9</v>
      </c>
      <c r="L157" s="62">
        <f t="shared" si="33"/>
        <v>741</v>
      </c>
      <c r="M157" s="62"/>
      <c r="N157" s="63">
        <f t="shared" si="34"/>
        <v>1728.93</v>
      </c>
      <c r="O157" s="60"/>
      <c r="P157" s="64"/>
      <c r="Q157" s="64"/>
      <c r="R157" s="63">
        <f t="shared" si="30"/>
        <v>1728.93</v>
      </c>
      <c r="S157" s="75"/>
      <c r="T157" s="74" t="s">
        <v>28</v>
      </c>
    </row>
    <row r="158" s="1" customFormat="1" ht="30" customHeight="1" spans="1:20">
      <c r="A158" s="25" t="s">
        <v>332</v>
      </c>
      <c r="B158" s="25" t="s">
        <v>302</v>
      </c>
      <c r="C158" s="25" t="s">
        <v>333</v>
      </c>
      <c r="D158" s="32">
        <v>45657</v>
      </c>
      <c r="E158" s="32">
        <v>45746</v>
      </c>
      <c r="F158" s="33">
        <f t="shared" si="35"/>
        <v>0.50139</v>
      </c>
      <c r="G158" s="33">
        <v>9</v>
      </c>
      <c r="H158" s="33">
        <v>17770</v>
      </c>
      <c r="I158" s="48">
        <f t="shared" si="31"/>
        <v>8910</v>
      </c>
      <c r="J158" s="56">
        <v>0.0594</v>
      </c>
      <c r="K158" s="61">
        <f t="shared" si="32"/>
        <v>529.3</v>
      </c>
      <c r="L158" s="62">
        <f t="shared" si="33"/>
        <v>158.8</v>
      </c>
      <c r="M158" s="62"/>
      <c r="N158" s="63">
        <f t="shared" si="34"/>
        <v>370.51</v>
      </c>
      <c r="O158" s="60"/>
      <c r="P158" s="64"/>
      <c r="Q158" s="64"/>
      <c r="R158" s="63">
        <f t="shared" si="30"/>
        <v>370.51</v>
      </c>
      <c r="S158" s="75"/>
      <c r="T158" s="74" t="s">
        <v>28</v>
      </c>
    </row>
    <row r="159" s="1" customFormat="1" ht="30" customHeight="1" spans="1:20">
      <c r="A159" s="25" t="s">
        <v>334</v>
      </c>
      <c r="B159" s="25" t="s">
        <v>302</v>
      </c>
      <c r="C159" s="25" t="s">
        <v>335</v>
      </c>
      <c r="D159" s="32">
        <v>45657</v>
      </c>
      <c r="E159" s="32">
        <v>45746</v>
      </c>
      <c r="F159" s="33">
        <f t="shared" si="35"/>
        <v>2.28411</v>
      </c>
      <c r="G159" s="33">
        <v>41</v>
      </c>
      <c r="H159" s="33">
        <v>17770</v>
      </c>
      <c r="I159" s="48">
        <f t="shared" si="31"/>
        <v>40590</v>
      </c>
      <c r="J159" s="56">
        <v>0.0594</v>
      </c>
      <c r="K159" s="61">
        <f t="shared" si="32"/>
        <v>2411</v>
      </c>
      <c r="L159" s="62">
        <f t="shared" si="33"/>
        <v>723.3</v>
      </c>
      <c r="M159" s="62"/>
      <c r="N159" s="63">
        <f t="shared" si="34"/>
        <v>1687.7</v>
      </c>
      <c r="O159" s="60"/>
      <c r="P159" s="64"/>
      <c r="Q159" s="64"/>
      <c r="R159" s="63">
        <f t="shared" si="30"/>
        <v>1687.7</v>
      </c>
      <c r="S159" s="75"/>
      <c r="T159" s="74" t="s">
        <v>28</v>
      </c>
    </row>
    <row r="160" s="1" customFormat="1" ht="30" customHeight="1" spans="1:20">
      <c r="A160" s="25" t="s">
        <v>336</v>
      </c>
      <c r="B160" s="25" t="s">
        <v>302</v>
      </c>
      <c r="C160" s="25" t="s">
        <v>337</v>
      </c>
      <c r="D160" s="32">
        <v>45657</v>
      </c>
      <c r="E160" s="32">
        <v>45746</v>
      </c>
      <c r="F160" s="33">
        <f t="shared" si="35"/>
        <v>2.7855</v>
      </c>
      <c r="G160" s="33">
        <v>50</v>
      </c>
      <c r="H160" s="33">
        <v>17770</v>
      </c>
      <c r="I160" s="48">
        <f t="shared" si="31"/>
        <v>49500</v>
      </c>
      <c r="J160" s="56">
        <v>0.0594</v>
      </c>
      <c r="K160" s="61">
        <f t="shared" si="32"/>
        <v>2940.3</v>
      </c>
      <c r="L160" s="62">
        <v>882</v>
      </c>
      <c r="M160" s="62"/>
      <c r="N160" s="63">
        <f t="shared" si="34"/>
        <v>2058.21</v>
      </c>
      <c r="O160" s="60"/>
      <c r="P160" s="64"/>
      <c r="Q160" s="64"/>
      <c r="R160" s="63">
        <f t="shared" si="30"/>
        <v>2058.21</v>
      </c>
      <c r="S160" s="75"/>
      <c r="T160" s="74" t="s">
        <v>28</v>
      </c>
    </row>
    <row r="161" s="1" customFormat="1" ht="30" customHeight="1" spans="1:20">
      <c r="A161" s="25" t="s">
        <v>338</v>
      </c>
      <c r="B161" s="25" t="s">
        <v>302</v>
      </c>
      <c r="C161" s="25" t="s">
        <v>339</v>
      </c>
      <c r="D161" s="32">
        <v>45657</v>
      </c>
      <c r="E161" s="32">
        <v>45746</v>
      </c>
      <c r="F161" s="33">
        <f t="shared" si="35"/>
        <v>3.8997</v>
      </c>
      <c r="G161" s="33">
        <v>70</v>
      </c>
      <c r="H161" s="33">
        <v>17770</v>
      </c>
      <c r="I161" s="48">
        <f t="shared" si="31"/>
        <v>69300</v>
      </c>
      <c r="J161" s="56">
        <v>0.0594</v>
      </c>
      <c r="K161" s="61">
        <f t="shared" si="32"/>
        <v>4116.4</v>
      </c>
      <c r="L161" s="62">
        <f t="shared" si="33"/>
        <v>1234.9</v>
      </c>
      <c r="M161" s="62"/>
      <c r="N161" s="63">
        <f t="shared" si="34"/>
        <v>2881.48</v>
      </c>
      <c r="O161" s="60"/>
      <c r="P161" s="64"/>
      <c r="Q161" s="64"/>
      <c r="R161" s="63">
        <f t="shared" si="30"/>
        <v>2881.48</v>
      </c>
      <c r="S161" s="75"/>
      <c r="T161" s="74" t="s">
        <v>28</v>
      </c>
    </row>
    <row r="162" s="1" customFormat="1" ht="30" customHeight="1" spans="1:20">
      <c r="A162" s="25" t="s">
        <v>340</v>
      </c>
      <c r="B162" s="25" t="s">
        <v>302</v>
      </c>
      <c r="C162" s="25" t="s">
        <v>341</v>
      </c>
      <c r="D162" s="32">
        <v>45657</v>
      </c>
      <c r="E162" s="32">
        <v>45746</v>
      </c>
      <c r="F162" s="33">
        <f t="shared" si="35"/>
        <v>3.3426</v>
      </c>
      <c r="G162" s="33">
        <v>60</v>
      </c>
      <c r="H162" s="33">
        <v>17770</v>
      </c>
      <c r="I162" s="48">
        <f t="shared" si="31"/>
        <v>59400</v>
      </c>
      <c r="J162" s="56">
        <v>0.0594</v>
      </c>
      <c r="K162" s="61">
        <f t="shared" si="32"/>
        <v>3528.4</v>
      </c>
      <c r="L162" s="62">
        <f t="shared" si="33"/>
        <v>1058.5</v>
      </c>
      <c r="M162" s="62"/>
      <c r="N162" s="63">
        <f t="shared" si="34"/>
        <v>2469.88</v>
      </c>
      <c r="O162" s="60"/>
      <c r="P162" s="64"/>
      <c r="Q162" s="64"/>
      <c r="R162" s="63">
        <f t="shared" si="30"/>
        <v>2469.88</v>
      </c>
      <c r="S162" s="75"/>
      <c r="T162" s="74" t="s">
        <v>28</v>
      </c>
    </row>
    <row r="163" s="1" customFormat="1" ht="30" customHeight="1" spans="1:20">
      <c r="A163" s="25" t="s">
        <v>342</v>
      </c>
      <c r="B163" s="25" t="s">
        <v>302</v>
      </c>
      <c r="C163" s="25" t="s">
        <v>343</v>
      </c>
      <c r="D163" s="32">
        <v>45657</v>
      </c>
      <c r="E163" s="32">
        <v>45746</v>
      </c>
      <c r="F163" s="33">
        <f t="shared" si="35"/>
        <v>3.3426</v>
      </c>
      <c r="G163" s="33">
        <v>60</v>
      </c>
      <c r="H163" s="33">
        <v>17770</v>
      </c>
      <c r="I163" s="48">
        <f t="shared" si="31"/>
        <v>59400</v>
      </c>
      <c r="J163" s="56">
        <v>0.0594</v>
      </c>
      <c r="K163" s="61">
        <f t="shared" si="32"/>
        <v>3528.4</v>
      </c>
      <c r="L163" s="62">
        <f t="shared" si="33"/>
        <v>1058.5</v>
      </c>
      <c r="M163" s="62"/>
      <c r="N163" s="63">
        <f t="shared" si="34"/>
        <v>2469.88</v>
      </c>
      <c r="O163" s="60"/>
      <c r="P163" s="64"/>
      <c r="Q163" s="64"/>
      <c r="R163" s="63">
        <f t="shared" si="30"/>
        <v>2469.88</v>
      </c>
      <c r="S163" s="75"/>
      <c r="T163" s="74" t="s">
        <v>28</v>
      </c>
    </row>
    <row r="164" s="1" customFormat="1" ht="30" customHeight="1" spans="1:20">
      <c r="A164" s="25" t="s">
        <v>344</v>
      </c>
      <c r="B164" s="25" t="s">
        <v>302</v>
      </c>
      <c r="C164" s="25" t="s">
        <v>345</v>
      </c>
      <c r="D164" s="32">
        <v>45657</v>
      </c>
      <c r="E164" s="32">
        <v>45746</v>
      </c>
      <c r="F164" s="33">
        <f t="shared" si="35"/>
        <v>1.6713</v>
      </c>
      <c r="G164" s="33">
        <v>30</v>
      </c>
      <c r="H164" s="33">
        <v>17770</v>
      </c>
      <c r="I164" s="48">
        <f t="shared" si="31"/>
        <v>29700</v>
      </c>
      <c r="J164" s="56">
        <v>0.0594</v>
      </c>
      <c r="K164" s="61">
        <f>ROUND(I164*J164,0)</f>
        <v>1764</v>
      </c>
      <c r="L164" s="62">
        <f t="shared" si="33"/>
        <v>529.2</v>
      </c>
      <c r="M164" s="62"/>
      <c r="N164" s="63">
        <f t="shared" si="34"/>
        <v>1234.8</v>
      </c>
      <c r="O164" s="60"/>
      <c r="P164" s="64"/>
      <c r="Q164" s="64"/>
      <c r="R164" s="63">
        <f t="shared" si="30"/>
        <v>1234.8</v>
      </c>
      <c r="S164" s="75"/>
      <c r="T164" s="74" t="s">
        <v>28</v>
      </c>
    </row>
    <row r="165" s="1" customFormat="1" ht="30" customHeight="1" spans="1:20">
      <c r="A165" s="25" t="s">
        <v>346</v>
      </c>
      <c r="B165" s="25" t="s">
        <v>302</v>
      </c>
      <c r="C165" s="25" t="s">
        <v>347</v>
      </c>
      <c r="D165" s="32">
        <v>45657</v>
      </c>
      <c r="E165" s="32">
        <v>45746</v>
      </c>
      <c r="F165" s="33">
        <f t="shared" si="35"/>
        <v>3.3426</v>
      </c>
      <c r="G165" s="33">
        <v>60</v>
      </c>
      <c r="H165" s="33">
        <v>17770</v>
      </c>
      <c r="I165" s="48">
        <f t="shared" si="31"/>
        <v>59400</v>
      </c>
      <c r="J165" s="56">
        <v>0.0594</v>
      </c>
      <c r="K165" s="61">
        <f t="shared" si="32"/>
        <v>3528.4</v>
      </c>
      <c r="L165" s="62">
        <f t="shared" si="33"/>
        <v>1058.5</v>
      </c>
      <c r="M165" s="62"/>
      <c r="N165" s="63">
        <f t="shared" si="34"/>
        <v>2469.88</v>
      </c>
      <c r="O165" s="60"/>
      <c r="P165" s="64"/>
      <c r="Q165" s="64"/>
      <c r="R165" s="63">
        <f t="shared" si="30"/>
        <v>2469.88</v>
      </c>
      <c r="S165" s="75"/>
      <c r="T165" s="74" t="s">
        <v>28</v>
      </c>
    </row>
    <row r="166" s="1" customFormat="1" ht="30" customHeight="1" spans="1:20">
      <c r="A166" s="25" t="s">
        <v>348</v>
      </c>
      <c r="B166" s="25" t="s">
        <v>302</v>
      </c>
      <c r="C166" s="25" t="s">
        <v>349</v>
      </c>
      <c r="D166" s="32">
        <v>45657</v>
      </c>
      <c r="E166" s="32">
        <v>45746</v>
      </c>
      <c r="F166" s="33">
        <f t="shared" si="35"/>
        <v>4.40109</v>
      </c>
      <c r="G166" s="33">
        <v>79</v>
      </c>
      <c r="H166" s="33">
        <v>17770</v>
      </c>
      <c r="I166" s="48">
        <f t="shared" si="31"/>
        <v>78210</v>
      </c>
      <c r="J166" s="56">
        <v>0.0594</v>
      </c>
      <c r="K166" s="61">
        <f t="shared" si="32"/>
        <v>4645.7</v>
      </c>
      <c r="L166" s="62">
        <f t="shared" si="33"/>
        <v>1393.7</v>
      </c>
      <c r="M166" s="62"/>
      <c r="N166" s="63">
        <f t="shared" si="34"/>
        <v>3251.99</v>
      </c>
      <c r="O166" s="60"/>
      <c r="P166" s="64"/>
      <c r="Q166" s="64"/>
      <c r="R166" s="63">
        <f t="shared" si="30"/>
        <v>3251.99</v>
      </c>
      <c r="S166" s="75"/>
      <c r="T166" s="74" t="s">
        <v>28</v>
      </c>
    </row>
    <row r="167" s="1" customFormat="1" ht="30" customHeight="1" spans="1:20">
      <c r="A167" s="25" t="s">
        <v>350</v>
      </c>
      <c r="B167" s="25" t="s">
        <v>302</v>
      </c>
      <c r="C167" s="25" t="s">
        <v>351</v>
      </c>
      <c r="D167" s="32">
        <v>45657</v>
      </c>
      <c r="E167" s="32">
        <v>45746</v>
      </c>
      <c r="F167" s="33">
        <f t="shared" si="35"/>
        <v>4.40109</v>
      </c>
      <c r="G167" s="33">
        <v>79</v>
      </c>
      <c r="H167" s="33">
        <v>17770</v>
      </c>
      <c r="I167" s="48">
        <f t="shared" si="31"/>
        <v>78210</v>
      </c>
      <c r="J167" s="56">
        <v>0.0594</v>
      </c>
      <c r="K167" s="61">
        <f t="shared" si="32"/>
        <v>4645.7</v>
      </c>
      <c r="L167" s="62">
        <f t="shared" si="33"/>
        <v>1393.7</v>
      </c>
      <c r="M167" s="62"/>
      <c r="N167" s="63">
        <f t="shared" si="34"/>
        <v>3251.99</v>
      </c>
      <c r="O167" s="60"/>
      <c r="P167" s="64"/>
      <c r="Q167" s="64"/>
      <c r="R167" s="63">
        <f t="shared" si="30"/>
        <v>3251.99</v>
      </c>
      <c r="S167" s="75"/>
      <c r="T167" s="74" t="s">
        <v>28</v>
      </c>
    </row>
    <row r="168" s="1" customFormat="1" ht="30" customHeight="1" spans="1:20">
      <c r="A168" s="25" t="s">
        <v>352</v>
      </c>
      <c r="B168" s="25" t="s">
        <v>302</v>
      </c>
      <c r="C168" s="25" t="s">
        <v>353</v>
      </c>
      <c r="D168" s="32">
        <v>45657</v>
      </c>
      <c r="E168" s="32">
        <v>45746</v>
      </c>
      <c r="F168" s="33">
        <f t="shared" si="35"/>
        <v>4.40109</v>
      </c>
      <c r="G168" s="33">
        <v>79</v>
      </c>
      <c r="H168" s="33">
        <v>17770</v>
      </c>
      <c r="I168" s="48">
        <f t="shared" si="31"/>
        <v>78210</v>
      </c>
      <c r="J168" s="56">
        <v>0.0594</v>
      </c>
      <c r="K168" s="61">
        <f t="shared" si="32"/>
        <v>4645.7</v>
      </c>
      <c r="L168" s="62">
        <f t="shared" si="33"/>
        <v>1393.7</v>
      </c>
      <c r="M168" s="62"/>
      <c r="N168" s="63">
        <f t="shared" si="34"/>
        <v>3251.99</v>
      </c>
      <c r="O168" s="60"/>
      <c r="P168" s="64"/>
      <c r="Q168" s="64"/>
      <c r="R168" s="63">
        <f t="shared" si="30"/>
        <v>3251.99</v>
      </c>
      <c r="S168" s="75"/>
      <c r="T168" s="74" t="s">
        <v>28</v>
      </c>
    </row>
    <row r="169" s="1" customFormat="1" ht="30" customHeight="1" spans="1:20">
      <c r="A169" s="25" t="s">
        <v>354</v>
      </c>
      <c r="B169" s="25" t="s">
        <v>302</v>
      </c>
      <c r="C169" s="25" t="s">
        <v>355</v>
      </c>
      <c r="D169" s="32">
        <v>45657</v>
      </c>
      <c r="E169" s="32">
        <v>45746</v>
      </c>
      <c r="F169" s="33">
        <f t="shared" si="35"/>
        <v>2.7855</v>
      </c>
      <c r="G169" s="33">
        <v>50</v>
      </c>
      <c r="H169" s="33">
        <v>17770</v>
      </c>
      <c r="I169" s="48">
        <f t="shared" si="31"/>
        <v>49500</v>
      </c>
      <c r="J169" s="56">
        <v>0.0594</v>
      </c>
      <c r="K169" s="61">
        <f t="shared" si="32"/>
        <v>2940.3</v>
      </c>
      <c r="L169" s="62">
        <f t="shared" si="33"/>
        <v>882.1</v>
      </c>
      <c r="M169" s="62"/>
      <c r="N169" s="63">
        <f t="shared" si="34"/>
        <v>2058.21</v>
      </c>
      <c r="O169" s="60"/>
      <c r="P169" s="64"/>
      <c r="Q169" s="64"/>
      <c r="R169" s="63">
        <f t="shared" si="30"/>
        <v>2058.21</v>
      </c>
      <c r="S169" s="75"/>
      <c r="T169" s="74" t="s">
        <v>28</v>
      </c>
    </row>
    <row r="170" s="1" customFormat="1" ht="30" customHeight="1" spans="1:20">
      <c r="A170" s="25" t="s">
        <v>356</v>
      </c>
      <c r="B170" s="25" t="s">
        <v>302</v>
      </c>
      <c r="C170" s="25" t="s">
        <v>357</v>
      </c>
      <c r="D170" s="32">
        <v>45657</v>
      </c>
      <c r="E170" s="32">
        <v>45746</v>
      </c>
      <c r="F170" s="33">
        <f t="shared" si="35"/>
        <v>0.590526</v>
      </c>
      <c r="G170" s="33">
        <v>10.6</v>
      </c>
      <c r="H170" s="33">
        <v>17770</v>
      </c>
      <c r="I170" s="48">
        <f t="shared" si="31"/>
        <v>10494</v>
      </c>
      <c r="J170" s="56">
        <v>0.0594</v>
      </c>
      <c r="K170" s="61">
        <f t="shared" si="32"/>
        <v>623.3</v>
      </c>
      <c r="L170" s="62">
        <f t="shared" si="33"/>
        <v>187</v>
      </c>
      <c r="M170" s="62"/>
      <c r="N170" s="63">
        <f t="shared" si="34"/>
        <v>436.31</v>
      </c>
      <c r="O170" s="60"/>
      <c r="P170" s="64"/>
      <c r="Q170" s="64"/>
      <c r="R170" s="63">
        <f t="shared" si="30"/>
        <v>436.31</v>
      </c>
      <c r="S170" s="75"/>
      <c r="T170" s="74" t="s">
        <v>28</v>
      </c>
    </row>
    <row r="171" s="1" customFormat="1" ht="30" customHeight="1" spans="1:20">
      <c r="A171" s="25" t="s">
        <v>358</v>
      </c>
      <c r="B171" s="25" t="s">
        <v>302</v>
      </c>
      <c r="C171" s="25" t="s">
        <v>359</v>
      </c>
      <c r="D171" s="32">
        <v>45657</v>
      </c>
      <c r="E171" s="32">
        <v>45746</v>
      </c>
      <c r="F171" s="33">
        <f t="shared" si="35"/>
        <v>0.5064039</v>
      </c>
      <c r="G171" s="33">
        <v>9.09</v>
      </c>
      <c r="H171" s="33">
        <v>17770</v>
      </c>
      <c r="I171" s="48">
        <f t="shared" si="31"/>
        <v>8999.1</v>
      </c>
      <c r="J171" s="56">
        <v>0.0594</v>
      </c>
      <c r="K171" s="61">
        <f t="shared" si="32"/>
        <v>534.5</v>
      </c>
      <c r="L171" s="62">
        <f t="shared" si="33"/>
        <v>160.4</v>
      </c>
      <c r="M171" s="62"/>
      <c r="N171" s="63">
        <f t="shared" si="34"/>
        <v>374.15</v>
      </c>
      <c r="O171" s="60"/>
      <c r="P171" s="64"/>
      <c r="Q171" s="64"/>
      <c r="R171" s="63">
        <f t="shared" si="30"/>
        <v>374.15</v>
      </c>
      <c r="S171" s="75"/>
      <c r="T171" s="74" t="s">
        <v>28</v>
      </c>
    </row>
    <row r="172" s="1" customFormat="1" ht="30" customHeight="1" spans="1:20">
      <c r="A172" s="25" t="s">
        <v>360</v>
      </c>
      <c r="B172" s="25" t="s">
        <v>302</v>
      </c>
      <c r="C172" s="25" t="s">
        <v>361</v>
      </c>
      <c r="D172" s="32">
        <v>45657</v>
      </c>
      <c r="E172" s="32">
        <v>45746</v>
      </c>
      <c r="F172" s="33">
        <f t="shared" si="35"/>
        <v>2.67408</v>
      </c>
      <c r="G172" s="33">
        <v>48</v>
      </c>
      <c r="H172" s="33">
        <v>17770</v>
      </c>
      <c r="I172" s="48">
        <f t="shared" si="31"/>
        <v>47520</v>
      </c>
      <c r="J172" s="56">
        <v>0.0594</v>
      </c>
      <c r="K172" s="61">
        <f t="shared" si="32"/>
        <v>2822.7</v>
      </c>
      <c r="L172" s="62">
        <f t="shared" si="33"/>
        <v>846.8</v>
      </c>
      <c r="M172" s="62"/>
      <c r="N172" s="63">
        <v>1975.36</v>
      </c>
      <c r="O172" s="60"/>
      <c r="P172" s="64"/>
      <c r="Q172" s="64"/>
      <c r="R172" s="63">
        <f t="shared" si="30"/>
        <v>1975.36</v>
      </c>
      <c r="S172" s="75"/>
      <c r="T172" s="74" t="s">
        <v>28</v>
      </c>
    </row>
    <row r="173" s="1" customFormat="1" ht="30" customHeight="1" spans="1:20">
      <c r="A173" s="25" t="s">
        <v>362</v>
      </c>
      <c r="B173" s="25" t="s">
        <v>302</v>
      </c>
      <c r="C173" s="25" t="s">
        <v>363</v>
      </c>
      <c r="D173" s="32">
        <v>45657</v>
      </c>
      <c r="E173" s="32">
        <v>45746</v>
      </c>
      <c r="F173" s="33">
        <f t="shared" si="35"/>
        <v>2.67408</v>
      </c>
      <c r="G173" s="33">
        <v>48</v>
      </c>
      <c r="H173" s="33">
        <v>17770</v>
      </c>
      <c r="I173" s="48">
        <f t="shared" si="31"/>
        <v>47520</v>
      </c>
      <c r="J173" s="56">
        <v>0.0594</v>
      </c>
      <c r="K173" s="61">
        <f t="shared" si="32"/>
        <v>2822.7</v>
      </c>
      <c r="L173" s="62">
        <f t="shared" si="33"/>
        <v>846.8</v>
      </c>
      <c r="M173" s="62"/>
      <c r="N173" s="63">
        <f t="shared" si="34"/>
        <v>1975.89</v>
      </c>
      <c r="O173" s="60"/>
      <c r="P173" s="64"/>
      <c r="Q173" s="64"/>
      <c r="R173" s="63">
        <f t="shared" si="30"/>
        <v>1975.89</v>
      </c>
      <c r="S173" s="75"/>
      <c r="T173" s="74" t="s">
        <v>28</v>
      </c>
    </row>
    <row r="174" s="1" customFormat="1" ht="30" customHeight="1" spans="1:20">
      <c r="A174" s="25" t="s">
        <v>364</v>
      </c>
      <c r="B174" s="25" t="s">
        <v>302</v>
      </c>
      <c r="C174" s="25" t="s">
        <v>365</v>
      </c>
      <c r="D174" s="32">
        <v>45657</v>
      </c>
      <c r="E174" s="32">
        <v>45746</v>
      </c>
      <c r="F174" s="33">
        <f t="shared" si="35"/>
        <v>1.1142</v>
      </c>
      <c r="G174" s="33">
        <v>20</v>
      </c>
      <c r="H174" s="33">
        <v>17770</v>
      </c>
      <c r="I174" s="48">
        <f t="shared" si="31"/>
        <v>19800</v>
      </c>
      <c r="J174" s="56">
        <v>0.0594</v>
      </c>
      <c r="K174" s="61">
        <v>1176.11</v>
      </c>
      <c r="L174" s="62">
        <f t="shared" si="33"/>
        <v>352.8</v>
      </c>
      <c r="M174" s="62"/>
      <c r="N174" s="63">
        <f t="shared" si="34"/>
        <v>823.277</v>
      </c>
      <c r="O174" s="60"/>
      <c r="P174" s="64"/>
      <c r="Q174" s="64"/>
      <c r="R174" s="63">
        <f t="shared" si="30"/>
        <v>823.277</v>
      </c>
      <c r="S174" s="75"/>
      <c r="T174" s="74" t="s">
        <v>28</v>
      </c>
    </row>
    <row r="175" s="3" customFormat="1" ht="30" customHeight="1" spans="1:20">
      <c r="A175" s="83" t="s">
        <v>366</v>
      </c>
      <c r="B175" s="84"/>
      <c r="C175" s="84"/>
      <c r="D175" s="84"/>
      <c r="E175" s="85"/>
      <c r="F175" s="86">
        <f t="shared" ref="F175:I175" si="36">SUM(F143:F174)</f>
        <v>82.8179289</v>
      </c>
      <c r="G175" s="86">
        <f t="shared" si="36"/>
        <v>1486.59</v>
      </c>
      <c r="H175" s="86"/>
      <c r="I175" s="90">
        <f>SUM(I143:I174)</f>
        <v>1471724.1</v>
      </c>
      <c r="J175" s="94"/>
      <c r="K175" s="90">
        <f t="shared" ref="K175:R175" si="37">SUM(K143:K174)</f>
        <v>87420.41</v>
      </c>
      <c r="L175" s="90">
        <f t="shared" si="37"/>
        <v>26225.9</v>
      </c>
      <c r="M175" s="90"/>
      <c r="N175" s="90">
        <f t="shared" si="37"/>
        <v>61193.757</v>
      </c>
      <c r="O175" s="86"/>
      <c r="P175" s="95"/>
      <c r="Q175" s="95"/>
      <c r="R175" s="86">
        <f t="shared" si="37"/>
        <v>61193.757</v>
      </c>
      <c r="S175" s="97"/>
      <c r="T175" s="98"/>
    </row>
    <row r="176" s="4" customFormat="1" ht="30" customHeight="1" spans="1:20">
      <c r="A176" s="87" t="s">
        <v>367</v>
      </c>
      <c r="B176" s="88"/>
      <c r="C176" s="88"/>
      <c r="D176" s="88"/>
      <c r="E176" s="89"/>
      <c r="F176" s="90">
        <f>F175+F142+F94+F49</f>
        <v>600.8899289</v>
      </c>
      <c r="G176" s="90">
        <f t="shared" ref="F176:I176" si="38">G175+G142+G94+G49</f>
        <v>18204.9669230769</v>
      </c>
      <c r="H176" s="90"/>
      <c r="I176" s="90">
        <f t="shared" si="38"/>
        <v>10293935.129625</v>
      </c>
      <c r="J176" s="94"/>
      <c r="K176" s="90">
        <f t="shared" ref="K176:R176" si="39">K175+K142+K94+K49</f>
        <v>603088.13602625</v>
      </c>
      <c r="L176" s="90">
        <f t="shared" si="39"/>
        <v>175729.017807875</v>
      </c>
      <c r="M176" s="90">
        <f t="shared" si="39"/>
        <v>54692</v>
      </c>
      <c r="N176" s="90">
        <f t="shared" si="39"/>
        <v>372666.365218375</v>
      </c>
      <c r="O176" s="90"/>
      <c r="P176" s="96">
        <f t="shared" si="39"/>
        <v>1962.0687625</v>
      </c>
      <c r="Q176" s="96">
        <f t="shared" si="39"/>
        <v>1962.0687625</v>
      </c>
      <c r="R176" s="90">
        <f t="shared" si="39"/>
        <v>370704.296455875</v>
      </c>
      <c r="S176" s="99"/>
      <c r="T176" s="100"/>
    </row>
    <row r="1048073" s="5" customFormat="1" spans="4:19">
      <c r="D1048073" s="101"/>
      <c r="E1048073" s="101"/>
      <c r="F1048073" s="102"/>
      <c r="G1048073" s="102"/>
      <c r="H1048073" s="103"/>
      <c r="I1048073" s="104"/>
      <c r="J1048073" s="105"/>
      <c r="K1048073" s="106"/>
      <c r="L1048073" s="104"/>
      <c r="M1048073" s="104"/>
      <c r="N1048073" s="107"/>
      <c r="O1048073" s="108"/>
      <c r="P1048073" s="107"/>
      <c r="Q1048073" s="107"/>
      <c r="R1048073" s="109"/>
      <c r="S1048073" s="110"/>
    </row>
    <row r="1048074" s="5" customFormat="1" spans="4:19">
      <c r="D1048074" s="101"/>
      <c r="E1048074" s="101"/>
      <c r="F1048074" s="102"/>
      <c r="G1048074" s="102"/>
      <c r="H1048074" s="103"/>
      <c r="I1048074" s="104"/>
      <c r="J1048074" s="105"/>
      <c r="K1048074" s="106"/>
      <c r="L1048074" s="104"/>
      <c r="M1048074" s="104"/>
      <c r="N1048074" s="107"/>
      <c r="O1048074" s="108"/>
      <c r="P1048074" s="107"/>
      <c r="Q1048074" s="107"/>
      <c r="R1048074" s="109"/>
      <c r="S1048074" s="110"/>
    </row>
    <row r="1048075" s="5" customFormat="1" spans="4:19">
      <c r="D1048075" s="101"/>
      <c r="E1048075" s="101"/>
      <c r="F1048075" s="102"/>
      <c r="G1048075" s="102"/>
      <c r="H1048075" s="103"/>
      <c r="I1048075" s="104"/>
      <c r="J1048075" s="105"/>
      <c r="K1048075" s="106"/>
      <c r="L1048075" s="104"/>
      <c r="M1048075" s="104"/>
      <c r="N1048075" s="107"/>
      <c r="O1048075" s="108"/>
      <c r="P1048075" s="107"/>
      <c r="Q1048075" s="107"/>
      <c r="R1048075" s="109"/>
      <c r="S1048075" s="110"/>
    </row>
    <row r="1048076" s="5" customFormat="1" spans="4:19">
      <c r="D1048076" s="101"/>
      <c r="E1048076" s="101"/>
      <c r="F1048076" s="102"/>
      <c r="G1048076" s="102"/>
      <c r="H1048076" s="103"/>
      <c r="I1048076" s="104"/>
      <c r="J1048076" s="105"/>
      <c r="K1048076" s="106"/>
      <c r="L1048076" s="104"/>
      <c r="M1048076" s="104"/>
      <c r="N1048076" s="107"/>
      <c r="O1048076" s="108"/>
      <c r="P1048076" s="107"/>
      <c r="Q1048076" s="107"/>
      <c r="R1048076" s="109"/>
      <c r="S1048076" s="110"/>
    </row>
    <row r="1048077" s="5" customFormat="1" spans="4:19">
      <c r="D1048077" s="101"/>
      <c r="E1048077" s="101"/>
      <c r="F1048077" s="102"/>
      <c r="G1048077" s="102"/>
      <c r="H1048077" s="103"/>
      <c r="I1048077" s="104"/>
      <c r="J1048077" s="105"/>
      <c r="K1048077" s="106"/>
      <c r="L1048077" s="104"/>
      <c r="M1048077" s="104"/>
      <c r="N1048077" s="107"/>
      <c r="O1048077" s="108"/>
      <c r="P1048077" s="107"/>
      <c r="Q1048077" s="107"/>
      <c r="R1048077" s="109"/>
      <c r="S1048077" s="110"/>
    </row>
    <row r="1048078" s="5" customFormat="1" spans="4:19">
      <c r="D1048078" s="101"/>
      <c r="E1048078" s="101"/>
      <c r="F1048078" s="102"/>
      <c r="G1048078" s="102"/>
      <c r="H1048078" s="103"/>
      <c r="I1048078" s="104"/>
      <c r="J1048078" s="105"/>
      <c r="K1048078" s="106"/>
      <c r="L1048078" s="104"/>
      <c r="M1048078" s="104"/>
      <c r="N1048078" s="107"/>
      <c r="O1048078" s="108"/>
      <c r="P1048078" s="107"/>
      <c r="Q1048078" s="107"/>
      <c r="R1048078" s="109"/>
      <c r="S1048078" s="110"/>
    </row>
    <row r="1048079" s="5" customFormat="1" spans="4:19">
      <c r="D1048079" s="101"/>
      <c r="E1048079" s="101"/>
      <c r="F1048079" s="102"/>
      <c r="G1048079" s="102"/>
      <c r="H1048079" s="103"/>
      <c r="I1048079" s="104"/>
      <c r="J1048079" s="105"/>
      <c r="K1048079" s="106"/>
      <c r="L1048079" s="104"/>
      <c r="M1048079" s="104"/>
      <c r="N1048079" s="107"/>
      <c r="O1048079" s="108"/>
      <c r="P1048079" s="107"/>
      <c r="Q1048079" s="107"/>
      <c r="R1048079" s="109"/>
      <c r="S1048079" s="110"/>
    </row>
    <row r="1048080" s="5" customFormat="1" spans="4:19">
      <c r="D1048080" s="101"/>
      <c r="E1048080" s="101"/>
      <c r="F1048080" s="102"/>
      <c r="G1048080" s="102"/>
      <c r="H1048080" s="103"/>
      <c r="I1048080" s="104"/>
      <c r="J1048080" s="105"/>
      <c r="K1048080" s="106"/>
      <c r="L1048080" s="104"/>
      <c r="M1048080" s="104"/>
      <c r="N1048080" s="107"/>
      <c r="O1048080" s="108"/>
      <c r="P1048080" s="107"/>
      <c r="Q1048080" s="107"/>
      <c r="R1048080" s="109"/>
      <c r="S1048080" s="110"/>
    </row>
    <row r="1048081" s="5" customFormat="1" spans="4:19">
      <c r="D1048081" s="101"/>
      <c r="E1048081" s="101"/>
      <c r="F1048081" s="102"/>
      <c r="G1048081" s="102"/>
      <c r="H1048081" s="103"/>
      <c r="I1048081" s="104"/>
      <c r="J1048081" s="105"/>
      <c r="K1048081" s="106"/>
      <c r="L1048081" s="104"/>
      <c r="M1048081" s="104"/>
      <c r="N1048081" s="107"/>
      <c r="O1048081" s="108"/>
      <c r="P1048081" s="107"/>
      <c r="Q1048081" s="107"/>
      <c r="R1048081" s="109"/>
      <c r="S1048081" s="110"/>
    </row>
    <row r="1048082" s="5" customFormat="1" spans="4:19">
      <c r="D1048082" s="101"/>
      <c r="E1048082" s="101"/>
      <c r="F1048082" s="102"/>
      <c r="G1048082" s="102"/>
      <c r="H1048082" s="103"/>
      <c r="I1048082" s="104"/>
      <c r="J1048082" s="105"/>
      <c r="K1048082" s="106"/>
      <c r="L1048082" s="104"/>
      <c r="M1048082" s="104"/>
      <c r="N1048082" s="107"/>
      <c r="O1048082" s="108"/>
      <c r="P1048082" s="107"/>
      <c r="Q1048082" s="107"/>
      <c r="R1048082" s="109"/>
      <c r="S1048082" s="110"/>
    </row>
    <row r="1048083" s="5" customFormat="1" spans="4:19">
      <c r="D1048083" s="101"/>
      <c r="E1048083" s="101"/>
      <c r="F1048083" s="102"/>
      <c r="G1048083" s="102"/>
      <c r="H1048083" s="103"/>
      <c r="I1048083" s="104"/>
      <c r="J1048083" s="105"/>
      <c r="K1048083" s="106"/>
      <c r="L1048083" s="104"/>
      <c r="M1048083" s="104"/>
      <c r="N1048083" s="107"/>
      <c r="O1048083" s="108"/>
      <c r="P1048083" s="107"/>
      <c r="Q1048083" s="107"/>
      <c r="R1048083" s="109"/>
      <c r="S1048083" s="110"/>
    </row>
    <row r="1048084" s="5" customFormat="1" spans="4:19">
      <c r="D1048084" s="101"/>
      <c r="E1048084" s="101"/>
      <c r="F1048084" s="102"/>
      <c r="G1048084" s="102"/>
      <c r="H1048084" s="103"/>
      <c r="I1048084" s="104"/>
      <c r="J1048084" s="105"/>
      <c r="K1048084" s="106"/>
      <c r="L1048084" s="104"/>
      <c r="M1048084" s="104"/>
      <c r="N1048084" s="107"/>
      <c r="O1048084" s="108"/>
      <c r="P1048084" s="107"/>
      <c r="Q1048084" s="107"/>
      <c r="R1048084" s="109"/>
      <c r="S1048084" s="110"/>
    </row>
    <row r="1048085" s="5" customFormat="1" spans="4:19">
      <c r="D1048085" s="101"/>
      <c r="E1048085" s="101"/>
      <c r="F1048085" s="102"/>
      <c r="G1048085" s="102"/>
      <c r="H1048085" s="103"/>
      <c r="I1048085" s="104"/>
      <c r="J1048085" s="105"/>
      <c r="K1048085" s="106"/>
      <c r="L1048085" s="104"/>
      <c r="M1048085" s="104"/>
      <c r="N1048085" s="107"/>
      <c r="O1048085" s="108"/>
      <c r="P1048085" s="107"/>
      <c r="Q1048085" s="107"/>
      <c r="R1048085" s="109"/>
      <c r="S1048085" s="110"/>
    </row>
    <row r="1048086" s="5" customFormat="1" spans="4:19">
      <c r="D1048086" s="101"/>
      <c r="E1048086" s="101"/>
      <c r="F1048086" s="102"/>
      <c r="G1048086" s="102"/>
      <c r="H1048086" s="103"/>
      <c r="I1048086" s="104"/>
      <c r="J1048086" s="105"/>
      <c r="K1048086" s="106"/>
      <c r="L1048086" s="104"/>
      <c r="M1048086" s="104"/>
      <c r="N1048086" s="107"/>
      <c r="O1048086" s="108"/>
      <c r="P1048086" s="107"/>
      <c r="Q1048086" s="107"/>
      <c r="R1048086" s="109"/>
      <c r="S1048086" s="110"/>
    </row>
    <row r="1048087" s="5" customFormat="1" spans="4:19">
      <c r="D1048087" s="101"/>
      <c r="E1048087" s="101"/>
      <c r="F1048087" s="102"/>
      <c r="G1048087" s="102"/>
      <c r="H1048087" s="103"/>
      <c r="I1048087" s="104"/>
      <c r="J1048087" s="105"/>
      <c r="K1048087" s="106"/>
      <c r="L1048087" s="104"/>
      <c r="M1048087" s="104"/>
      <c r="N1048087" s="107"/>
      <c r="O1048087" s="108"/>
      <c r="P1048087" s="107"/>
      <c r="Q1048087" s="107"/>
      <c r="R1048087" s="109"/>
      <c r="S1048087" s="110"/>
    </row>
    <row r="1048088" s="5" customFormat="1" spans="4:19">
      <c r="D1048088" s="101"/>
      <c r="E1048088" s="101"/>
      <c r="F1048088" s="102"/>
      <c r="G1048088" s="102"/>
      <c r="H1048088" s="103"/>
      <c r="I1048088" s="104"/>
      <c r="J1048088" s="105"/>
      <c r="K1048088" s="106"/>
      <c r="L1048088" s="104"/>
      <c r="M1048088" s="104"/>
      <c r="N1048088" s="107"/>
      <c r="O1048088" s="108"/>
      <c r="P1048088" s="107"/>
      <c r="Q1048088" s="107"/>
      <c r="R1048088" s="109"/>
      <c r="S1048088" s="110"/>
    </row>
    <row r="1048089" s="5" customFormat="1" spans="4:19">
      <c r="D1048089" s="101"/>
      <c r="E1048089" s="101"/>
      <c r="F1048089" s="102"/>
      <c r="G1048089" s="102"/>
      <c r="H1048089" s="103"/>
      <c r="I1048089" s="104"/>
      <c r="J1048089" s="105"/>
      <c r="K1048089" s="106"/>
      <c r="L1048089" s="104"/>
      <c r="M1048089" s="104"/>
      <c r="N1048089" s="107"/>
      <c r="O1048089" s="108"/>
      <c r="P1048089" s="107"/>
      <c r="Q1048089" s="107"/>
      <c r="R1048089" s="109"/>
      <c r="S1048089" s="110"/>
    </row>
    <row r="1048090" s="5" customFormat="1" spans="4:19">
      <c r="D1048090" s="101"/>
      <c r="E1048090" s="101"/>
      <c r="F1048090" s="102"/>
      <c r="G1048090" s="102"/>
      <c r="H1048090" s="103"/>
      <c r="I1048090" s="104"/>
      <c r="J1048090" s="105"/>
      <c r="K1048090" s="106"/>
      <c r="L1048090" s="104"/>
      <c r="M1048090" s="104"/>
      <c r="N1048090" s="107"/>
      <c r="O1048090" s="108"/>
      <c r="P1048090" s="107"/>
      <c r="Q1048090" s="107"/>
      <c r="R1048090" s="109"/>
      <c r="S1048090" s="110"/>
    </row>
    <row r="1048091" s="5" customFormat="1" spans="4:19">
      <c r="D1048091" s="101"/>
      <c r="E1048091" s="101"/>
      <c r="F1048091" s="102"/>
      <c r="G1048091" s="102"/>
      <c r="H1048091" s="103"/>
      <c r="I1048091" s="104"/>
      <c r="J1048091" s="105"/>
      <c r="K1048091" s="106"/>
      <c r="L1048091" s="104"/>
      <c r="M1048091" s="104"/>
      <c r="N1048091" s="107"/>
      <c r="O1048091" s="108"/>
      <c r="P1048091" s="107"/>
      <c r="Q1048091" s="107"/>
      <c r="R1048091" s="109"/>
      <c r="S1048091" s="110"/>
    </row>
    <row r="1048092" s="5" customFormat="1" spans="4:19">
      <c r="D1048092" s="101"/>
      <c r="E1048092" s="101"/>
      <c r="F1048092" s="102"/>
      <c r="G1048092" s="102"/>
      <c r="H1048092" s="103"/>
      <c r="I1048092" s="104"/>
      <c r="J1048092" s="105"/>
      <c r="K1048092" s="106"/>
      <c r="L1048092" s="104"/>
      <c r="M1048092" s="104"/>
      <c r="N1048092" s="107"/>
      <c r="O1048092" s="108"/>
      <c r="P1048092" s="107"/>
      <c r="Q1048092" s="107"/>
      <c r="R1048092" s="109"/>
      <c r="S1048092" s="110"/>
    </row>
    <row r="1048093" s="5" customFormat="1" spans="4:19">
      <c r="D1048093" s="101"/>
      <c r="E1048093" s="101"/>
      <c r="F1048093" s="102"/>
      <c r="G1048093" s="102"/>
      <c r="H1048093" s="103"/>
      <c r="I1048093" s="104"/>
      <c r="J1048093" s="105"/>
      <c r="K1048093" s="106"/>
      <c r="L1048093" s="104"/>
      <c r="M1048093" s="104"/>
      <c r="N1048093" s="107"/>
      <c r="O1048093" s="108"/>
      <c r="P1048093" s="107"/>
      <c r="Q1048093" s="107"/>
      <c r="R1048093" s="109"/>
      <c r="S1048093" s="110"/>
    </row>
    <row r="1048094" s="5" customFormat="1" spans="4:19">
      <c r="D1048094" s="101"/>
      <c r="E1048094" s="101"/>
      <c r="F1048094" s="102"/>
      <c r="G1048094" s="102"/>
      <c r="H1048094" s="103"/>
      <c r="I1048094" s="104"/>
      <c r="J1048094" s="105"/>
      <c r="K1048094" s="106"/>
      <c r="L1048094" s="104"/>
      <c r="M1048094" s="104"/>
      <c r="N1048094" s="107"/>
      <c r="O1048094" s="108"/>
      <c r="P1048094" s="107"/>
      <c r="Q1048094" s="107"/>
      <c r="R1048094" s="109"/>
      <c r="S1048094" s="110"/>
    </row>
    <row r="1048095" s="5" customFormat="1" spans="4:19">
      <c r="D1048095" s="101"/>
      <c r="E1048095" s="101"/>
      <c r="F1048095" s="102"/>
      <c r="G1048095" s="102"/>
      <c r="H1048095" s="103"/>
      <c r="I1048095" s="104"/>
      <c r="J1048095" s="105"/>
      <c r="K1048095" s="106"/>
      <c r="L1048095" s="104"/>
      <c r="M1048095" s="104"/>
      <c r="N1048095" s="107"/>
      <c r="O1048095" s="108"/>
      <c r="P1048095" s="107"/>
      <c r="Q1048095" s="107"/>
      <c r="R1048095" s="109"/>
      <c r="S1048095" s="110"/>
    </row>
    <row r="1048096" s="5" customFormat="1" spans="4:19">
      <c r="D1048096" s="101"/>
      <c r="E1048096" s="101"/>
      <c r="F1048096" s="102"/>
      <c r="G1048096" s="102"/>
      <c r="H1048096" s="103"/>
      <c r="I1048096" s="104"/>
      <c r="J1048096" s="105"/>
      <c r="K1048096" s="106"/>
      <c r="L1048096" s="104"/>
      <c r="M1048096" s="104"/>
      <c r="N1048096" s="107"/>
      <c r="O1048096" s="108"/>
      <c r="P1048096" s="107"/>
      <c r="Q1048096" s="107"/>
      <c r="R1048096" s="109"/>
      <c r="S1048096" s="110"/>
    </row>
    <row r="1048097" s="5" customFormat="1" spans="4:19">
      <c r="D1048097" s="101"/>
      <c r="E1048097" s="101"/>
      <c r="F1048097" s="102"/>
      <c r="G1048097" s="102"/>
      <c r="H1048097" s="103"/>
      <c r="I1048097" s="104"/>
      <c r="J1048097" s="105"/>
      <c r="K1048097" s="106"/>
      <c r="L1048097" s="104"/>
      <c r="M1048097" s="104"/>
      <c r="N1048097" s="107"/>
      <c r="O1048097" s="108"/>
      <c r="P1048097" s="107"/>
      <c r="Q1048097" s="107"/>
      <c r="R1048097" s="109"/>
      <c r="S1048097" s="110"/>
    </row>
    <row r="1048098" s="5" customFormat="1" spans="4:19">
      <c r="D1048098" s="101"/>
      <c r="E1048098" s="101"/>
      <c r="F1048098" s="102"/>
      <c r="G1048098" s="102"/>
      <c r="H1048098" s="103"/>
      <c r="I1048098" s="104"/>
      <c r="J1048098" s="105"/>
      <c r="K1048098" s="106"/>
      <c r="L1048098" s="104"/>
      <c r="M1048098" s="104"/>
      <c r="N1048098" s="107"/>
      <c r="O1048098" s="108"/>
      <c r="P1048098" s="107"/>
      <c r="Q1048098" s="107"/>
      <c r="R1048098" s="109"/>
      <c r="S1048098" s="110"/>
    </row>
    <row r="1048099" s="5" customFormat="1" spans="4:19">
      <c r="D1048099" s="101"/>
      <c r="E1048099" s="101"/>
      <c r="F1048099" s="102"/>
      <c r="G1048099" s="102"/>
      <c r="H1048099" s="103"/>
      <c r="I1048099" s="104"/>
      <c r="J1048099" s="105"/>
      <c r="K1048099" s="106"/>
      <c r="L1048099" s="104"/>
      <c r="M1048099" s="104"/>
      <c r="N1048099" s="107"/>
      <c r="O1048099" s="108"/>
      <c r="P1048099" s="107"/>
      <c r="Q1048099" s="107"/>
      <c r="R1048099" s="109"/>
      <c r="S1048099" s="110"/>
    </row>
    <row r="1048100" s="5" customFormat="1" spans="4:19">
      <c r="D1048100" s="101"/>
      <c r="E1048100" s="101"/>
      <c r="F1048100" s="102"/>
      <c r="G1048100" s="102"/>
      <c r="H1048100" s="103"/>
      <c r="I1048100" s="104"/>
      <c r="J1048100" s="105"/>
      <c r="K1048100" s="106"/>
      <c r="L1048100" s="104"/>
      <c r="M1048100" s="104"/>
      <c r="N1048100" s="107"/>
      <c r="O1048100" s="108"/>
      <c r="P1048100" s="107"/>
      <c r="Q1048100" s="107"/>
      <c r="R1048100" s="109"/>
      <c r="S1048100" s="110"/>
    </row>
    <row r="1048101" s="5" customFormat="1" spans="4:19">
      <c r="D1048101" s="101"/>
      <c r="E1048101" s="101"/>
      <c r="F1048101" s="102"/>
      <c r="G1048101" s="102"/>
      <c r="H1048101" s="103"/>
      <c r="I1048101" s="104"/>
      <c r="J1048101" s="105"/>
      <c r="K1048101" s="106"/>
      <c r="L1048101" s="104"/>
      <c r="M1048101" s="104"/>
      <c r="N1048101" s="107"/>
      <c r="O1048101" s="108"/>
      <c r="P1048101" s="107"/>
      <c r="Q1048101" s="107"/>
      <c r="R1048101" s="109"/>
      <c r="S1048101" s="110"/>
    </row>
    <row r="1048102" s="5" customFormat="1" spans="4:19">
      <c r="D1048102" s="101"/>
      <c r="E1048102" s="101"/>
      <c r="F1048102" s="102"/>
      <c r="G1048102" s="102"/>
      <c r="H1048102" s="103"/>
      <c r="I1048102" s="104"/>
      <c r="J1048102" s="105"/>
      <c r="K1048102" s="106"/>
      <c r="L1048102" s="104"/>
      <c r="M1048102" s="104"/>
      <c r="N1048102" s="107"/>
      <c r="O1048102" s="108"/>
      <c r="P1048102" s="107"/>
      <c r="Q1048102" s="107"/>
      <c r="R1048102" s="109"/>
      <c r="S1048102" s="110"/>
    </row>
    <row r="1048103" s="5" customFormat="1" spans="4:19">
      <c r="D1048103" s="101"/>
      <c r="E1048103" s="101"/>
      <c r="F1048103" s="102"/>
      <c r="G1048103" s="102"/>
      <c r="H1048103" s="103"/>
      <c r="I1048103" s="104"/>
      <c r="J1048103" s="105"/>
      <c r="K1048103" s="106"/>
      <c r="L1048103" s="104"/>
      <c r="M1048103" s="104"/>
      <c r="N1048103" s="107"/>
      <c r="O1048103" s="108"/>
      <c r="P1048103" s="107"/>
      <c r="Q1048103" s="107"/>
      <c r="R1048103" s="109"/>
      <c r="S1048103" s="110"/>
    </row>
    <row r="1048104" s="5" customFormat="1" spans="4:19">
      <c r="D1048104" s="101"/>
      <c r="E1048104" s="101"/>
      <c r="F1048104" s="102"/>
      <c r="G1048104" s="102"/>
      <c r="H1048104" s="103"/>
      <c r="I1048104" s="104"/>
      <c r="J1048104" s="105"/>
      <c r="K1048104" s="106"/>
      <c r="L1048104" s="104"/>
      <c r="M1048104" s="104"/>
      <c r="N1048104" s="107"/>
      <c r="O1048104" s="108"/>
      <c r="P1048104" s="107"/>
      <c r="Q1048104" s="107"/>
      <c r="R1048104" s="109"/>
      <c r="S1048104" s="110"/>
    </row>
    <row r="1048105" s="5" customFormat="1" spans="4:19">
      <c r="D1048105" s="101"/>
      <c r="E1048105" s="101"/>
      <c r="F1048105" s="102"/>
      <c r="G1048105" s="102"/>
      <c r="H1048105" s="103"/>
      <c r="I1048105" s="104"/>
      <c r="J1048105" s="105"/>
      <c r="K1048105" s="106"/>
      <c r="L1048105" s="104"/>
      <c r="M1048105" s="104"/>
      <c r="N1048105" s="107"/>
      <c r="O1048105" s="108"/>
      <c r="P1048105" s="107"/>
      <c r="Q1048105" s="107"/>
      <c r="R1048105" s="109"/>
      <c r="S1048105" s="110"/>
    </row>
    <row r="1048106" s="5" customFormat="1" spans="4:19">
      <c r="D1048106" s="101"/>
      <c r="E1048106" s="101"/>
      <c r="F1048106" s="102"/>
      <c r="G1048106" s="102"/>
      <c r="H1048106" s="103"/>
      <c r="I1048106" s="104"/>
      <c r="J1048106" s="105"/>
      <c r="K1048106" s="106"/>
      <c r="L1048106" s="104"/>
      <c r="M1048106" s="104"/>
      <c r="N1048106" s="107"/>
      <c r="O1048106" s="108"/>
      <c r="P1048106" s="107"/>
      <c r="Q1048106" s="107"/>
      <c r="R1048106" s="109"/>
      <c r="S1048106" s="110"/>
    </row>
    <row r="1048107" s="5" customFormat="1" spans="4:19">
      <c r="D1048107" s="101"/>
      <c r="E1048107" s="101"/>
      <c r="F1048107" s="102"/>
      <c r="G1048107" s="102"/>
      <c r="H1048107" s="103"/>
      <c r="I1048107" s="104"/>
      <c r="J1048107" s="105"/>
      <c r="K1048107" s="106"/>
      <c r="L1048107" s="104"/>
      <c r="M1048107" s="104"/>
      <c r="N1048107" s="107"/>
      <c r="O1048107" s="108"/>
      <c r="P1048107" s="107"/>
      <c r="Q1048107" s="107"/>
      <c r="R1048107" s="109"/>
      <c r="S1048107" s="110"/>
    </row>
    <row r="1048108" s="5" customFormat="1" spans="4:19">
      <c r="D1048108" s="101"/>
      <c r="E1048108" s="101"/>
      <c r="F1048108" s="102"/>
      <c r="G1048108" s="102"/>
      <c r="H1048108" s="103"/>
      <c r="I1048108" s="104"/>
      <c r="J1048108" s="105"/>
      <c r="K1048108" s="106"/>
      <c r="L1048108" s="104"/>
      <c r="M1048108" s="104"/>
      <c r="N1048108" s="107"/>
      <c r="O1048108" s="108"/>
      <c r="P1048108" s="107"/>
      <c r="Q1048108" s="107"/>
      <c r="R1048108" s="109"/>
      <c r="S1048108" s="110"/>
    </row>
    <row r="1048109" s="5" customFormat="1" spans="4:19">
      <c r="D1048109" s="101"/>
      <c r="E1048109" s="101"/>
      <c r="F1048109" s="102"/>
      <c r="G1048109" s="102"/>
      <c r="H1048109" s="103"/>
      <c r="I1048109" s="104"/>
      <c r="J1048109" s="105"/>
      <c r="K1048109" s="106"/>
      <c r="L1048109" s="104"/>
      <c r="M1048109" s="104"/>
      <c r="N1048109" s="107"/>
      <c r="O1048109" s="108"/>
      <c r="P1048109" s="107"/>
      <c r="Q1048109" s="107"/>
      <c r="R1048109" s="109"/>
      <c r="S1048109" s="110"/>
    </row>
    <row r="1048110" s="5" customFormat="1" spans="4:19">
      <c r="D1048110" s="101"/>
      <c r="E1048110" s="101"/>
      <c r="F1048110" s="102"/>
      <c r="G1048110" s="102"/>
      <c r="H1048110" s="103"/>
      <c r="I1048110" s="104"/>
      <c r="J1048110" s="105"/>
      <c r="K1048110" s="106"/>
      <c r="L1048110" s="104"/>
      <c r="M1048110" s="104"/>
      <c r="N1048110" s="107"/>
      <c r="O1048110" s="108"/>
      <c r="P1048110" s="107"/>
      <c r="Q1048110" s="107"/>
      <c r="R1048110" s="109"/>
      <c r="S1048110" s="110"/>
    </row>
    <row r="1048111" s="5" customFormat="1" spans="4:19">
      <c r="D1048111" s="101"/>
      <c r="E1048111" s="101"/>
      <c r="F1048111" s="102"/>
      <c r="G1048111" s="102"/>
      <c r="H1048111" s="103"/>
      <c r="I1048111" s="104"/>
      <c r="J1048111" s="105"/>
      <c r="K1048111" s="106"/>
      <c r="L1048111" s="104"/>
      <c r="M1048111" s="104"/>
      <c r="N1048111" s="107"/>
      <c r="O1048111" s="108"/>
      <c r="P1048111" s="107"/>
      <c r="Q1048111" s="107"/>
      <c r="R1048111" s="109"/>
      <c r="S1048111" s="110"/>
    </row>
    <row r="1048112" s="5" customFormat="1" spans="4:19">
      <c r="D1048112" s="101"/>
      <c r="E1048112" s="101"/>
      <c r="F1048112" s="102"/>
      <c r="G1048112" s="102"/>
      <c r="H1048112" s="103"/>
      <c r="I1048112" s="104"/>
      <c r="J1048112" s="105"/>
      <c r="K1048112" s="106"/>
      <c r="L1048112" s="104"/>
      <c r="M1048112" s="104"/>
      <c r="N1048112" s="107"/>
      <c r="O1048112" s="108"/>
      <c r="P1048112" s="107"/>
      <c r="Q1048112" s="107"/>
      <c r="R1048112" s="109"/>
      <c r="S1048112" s="110"/>
    </row>
    <row r="1048113" s="5" customFormat="1" spans="4:19">
      <c r="D1048113" s="101"/>
      <c r="E1048113" s="101"/>
      <c r="F1048113" s="102"/>
      <c r="G1048113" s="102"/>
      <c r="H1048113" s="103"/>
      <c r="I1048113" s="104"/>
      <c r="J1048113" s="105"/>
      <c r="K1048113" s="106"/>
      <c r="L1048113" s="104"/>
      <c r="M1048113" s="104"/>
      <c r="N1048113" s="107"/>
      <c r="O1048113" s="108"/>
      <c r="P1048113" s="107"/>
      <c r="Q1048113" s="107"/>
      <c r="R1048113" s="109"/>
      <c r="S1048113" s="110"/>
    </row>
    <row r="1048114" s="5" customFormat="1" spans="4:19">
      <c r="D1048114" s="101"/>
      <c r="E1048114" s="101"/>
      <c r="F1048114" s="102"/>
      <c r="G1048114" s="102"/>
      <c r="H1048114" s="103"/>
      <c r="I1048114" s="104"/>
      <c r="J1048114" s="105"/>
      <c r="K1048114" s="106"/>
      <c r="L1048114" s="104"/>
      <c r="M1048114" s="104"/>
      <c r="N1048114" s="107"/>
      <c r="O1048114" s="108"/>
      <c r="P1048114" s="107"/>
      <c r="Q1048114" s="107"/>
      <c r="R1048114" s="109"/>
      <c r="S1048114" s="110"/>
    </row>
    <row r="1048115" s="5" customFormat="1" spans="4:19">
      <c r="D1048115" s="101"/>
      <c r="E1048115" s="101"/>
      <c r="F1048115" s="102"/>
      <c r="G1048115" s="102"/>
      <c r="H1048115" s="103"/>
      <c r="I1048115" s="104"/>
      <c r="J1048115" s="105"/>
      <c r="K1048115" s="106"/>
      <c r="L1048115" s="104"/>
      <c r="M1048115" s="104"/>
      <c r="N1048115" s="107"/>
      <c r="O1048115" s="108"/>
      <c r="P1048115" s="107"/>
      <c r="Q1048115" s="107"/>
      <c r="R1048115" s="109"/>
      <c r="S1048115" s="110"/>
    </row>
    <row r="1048116" s="5" customFormat="1" spans="4:19">
      <c r="D1048116" s="101"/>
      <c r="E1048116" s="101"/>
      <c r="F1048116" s="102"/>
      <c r="G1048116" s="102"/>
      <c r="H1048116" s="103"/>
      <c r="I1048116" s="104"/>
      <c r="J1048116" s="105"/>
      <c r="K1048116" s="106"/>
      <c r="L1048116" s="104"/>
      <c r="M1048116" s="104"/>
      <c r="N1048116" s="107"/>
      <c r="O1048116" s="108"/>
      <c r="P1048116" s="107"/>
      <c r="Q1048116" s="107"/>
      <c r="R1048116" s="109"/>
      <c r="S1048116" s="110"/>
    </row>
    <row r="1048117" s="5" customFormat="1" spans="4:19">
      <c r="D1048117" s="101"/>
      <c r="E1048117" s="101"/>
      <c r="F1048117" s="102"/>
      <c r="G1048117" s="102"/>
      <c r="H1048117" s="103"/>
      <c r="I1048117" s="104"/>
      <c r="J1048117" s="105"/>
      <c r="K1048117" s="106"/>
      <c r="L1048117" s="104"/>
      <c r="M1048117" s="104"/>
      <c r="N1048117" s="107"/>
      <c r="O1048117" s="108"/>
      <c r="P1048117" s="107"/>
      <c r="Q1048117" s="107"/>
      <c r="R1048117" s="109"/>
      <c r="S1048117" s="110"/>
    </row>
    <row r="1048118" s="5" customFormat="1" spans="4:19">
      <c r="D1048118" s="101"/>
      <c r="E1048118" s="101"/>
      <c r="F1048118" s="102"/>
      <c r="G1048118" s="102"/>
      <c r="H1048118" s="103"/>
      <c r="I1048118" s="104"/>
      <c r="J1048118" s="105"/>
      <c r="K1048118" s="106"/>
      <c r="L1048118" s="104"/>
      <c r="M1048118" s="104"/>
      <c r="N1048118" s="107"/>
      <c r="O1048118" s="108"/>
      <c r="P1048118" s="107"/>
      <c r="Q1048118" s="107"/>
      <c r="R1048118" s="109"/>
      <c r="S1048118" s="110"/>
    </row>
    <row r="1048119" s="5" customFormat="1" spans="4:19">
      <c r="D1048119" s="101"/>
      <c r="E1048119" s="101"/>
      <c r="F1048119" s="102"/>
      <c r="G1048119" s="102"/>
      <c r="H1048119" s="103"/>
      <c r="I1048119" s="104"/>
      <c r="J1048119" s="105"/>
      <c r="K1048119" s="106"/>
      <c r="L1048119" s="104"/>
      <c r="M1048119" s="104"/>
      <c r="N1048119" s="107"/>
      <c r="O1048119" s="108"/>
      <c r="P1048119" s="107"/>
      <c r="Q1048119" s="107"/>
      <c r="R1048119" s="109"/>
      <c r="S1048119" s="110"/>
    </row>
    <row r="1048120" s="5" customFormat="1" spans="4:19">
      <c r="D1048120" s="101"/>
      <c r="E1048120" s="101"/>
      <c r="F1048120" s="102"/>
      <c r="G1048120" s="102"/>
      <c r="H1048120" s="103"/>
      <c r="I1048120" s="104"/>
      <c r="J1048120" s="105"/>
      <c r="K1048120" s="106"/>
      <c r="L1048120" s="104"/>
      <c r="M1048120" s="104"/>
      <c r="N1048120" s="107"/>
      <c r="O1048120" s="108"/>
      <c r="P1048120" s="107"/>
      <c r="Q1048120" s="107"/>
      <c r="R1048120" s="109"/>
      <c r="S1048120" s="110"/>
    </row>
    <row r="1048121" s="5" customFormat="1" spans="4:19">
      <c r="D1048121" s="101"/>
      <c r="E1048121" s="101"/>
      <c r="F1048121" s="102"/>
      <c r="G1048121" s="102"/>
      <c r="H1048121" s="103"/>
      <c r="I1048121" s="104"/>
      <c r="J1048121" s="105"/>
      <c r="K1048121" s="106"/>
      <c r="L1048121" s="104"/>
      <c r="M1048121" s="104"/>
      <c r="N1048121" s="107"/>
      <c r="O1048121" s="108"/>
      <c r="P1048121" s="107"/>
      <c r="Q1048121" s="107"/>
      <c r="R1048121" s="109"/>
      <c r="S1048121" s="110"/>
    </row>
    <row r="1048122" s="5" customFormat="1" spans="4:19">
      <c r="D1048122" s="101"/>
      <c r="E1048122" s="101"/>
      <c r="F1048122" s="102"/>
      <c r="G1048122" s="102"/>
      <c r="H1048122" s="103"/>
      <c r="I1048122" s="104"/>
      <c r="J1048122" s="105"/>
      <c r="K1048122" s="106"/>
      <c r="L1048122" s="104"/>
      <c r="M1048122" s="104"/>
      <c r="N1048122" s="107"/>
      <c r="O1048122" s="108"/>
      <c r="P1048122" s="107"/>
      <c r="Q1048122" s="107"/>
      <c r="R1048122" s="109"/>
      <c r="S1048122" s="110"/>
    </row>
    <row r="1048123" s="5" customFormat="1" spans="4:19">
      <c r="D1048123" s="101"/>
      <c r="E1048123" s="101"/>
      <c r="F1048123" s="102"/>
      <c r="G1048123" s="102"/>
      <c r="H1048123" s="103"/>
      <c r="I1048123" s="104"/>
      <c r="J1048123" s="105"/>
      <c r="K1048123" s="106"/>
      <c r="L1048123" s="104"/>
      <c r="M1048123" s="104"/>
      <c r="N1048123" s="107"/>
      <c r="O1048123" s="108"/>
      <c r="P1048123" s="107"/>
      <c r="Q1048123" s="107"/>
      <c r="R1048123" s="109"/>
      <c r="S1048123" s="110"/>
    </row>
    <row r="1048124" s="5" customFormat="1" spans="4:19">
      <c r="D1048124" s="101"/>
      <c r="E1048124" s="101"/>
      <c r="F1048124" s="102"/>
      <c r="G1048124" s="102"/>
      <c r="H1048124" s="103"/>
      <c r="I1048124" s="104"/>
      <c r="J1048124" s="105"/>
      <c r="K1048124" s="106"/>
      <c r="L1048124" s="104"/>
      <c r="M1048124" s="104"/>
      <c r="N1048124" s="107"/>
      <c r="O1048124" s="108"/>
      <c r="P1048124" s="107"/>
      <c r="Q1048124" s="107"/>
      <c r="R1048124" s="109"/>
      <c r="S1048124" s="110"/>
    </row>
    <row r="1048125" s="5" customFormat="1" spans="4:19">
      <c r="D1048125" s="101"/>
      <c r="E1048125" s="101"/>
      <c r="F1048125" s="102"/>
      <c r="G1048125" s="102"/>
      <c r="H1048125" s="103"/>
      <c r="I1048125" s="104"/>
      <c r="J1048125" s="105"/>
      <c r="K1048125" s="106"/>
      <c r="L1048125" s="104"/>
      <c r="M1048125" s="104"/>
      <c r="N1048125" s="107"/>
      <c r="O1048125" s="108"/>
      <c r="P1048125" s="107"/>
      <c r="Q1048125" s="107"/>
      <c r="R1048125" s="109"/>
      <c r="S1048125" s="110"/>
    </row>
    <row r="1048126" s="5" customFormat="1" spans="4:19">
      <c r="D1048126" s="101"/>
      <c r="E1048126" s="101"/>
      <c r="F1048126" s="102"/>
      <c r="G1048126" s="102"/>
      <c r="H1048126" s="103"/>
      <c r="I1048126" s="104"/>
      <c r="J1048126" s="105"/>
      <c r="K1048126" s="106"/>
      <c r="L1048126" s="104"/>
      <c r="M1048126" s="104"/>
      <c r="N1048126" s="107"/>
      <c r="O1048126" s="108"/>
      <c r="P1048126" s="107"/>
      <c r="Q1048126" s="107"/>
      <c r="R1048126" s="109"/>
      <c r="S1048126" s="110"/>
    </row>
    <row r="1048127" s="5" customFormat="1" spans="4:19">
      <c r="D1048127" s="101"/>
      <c r="E1048127" s="101"/>
      <c r="F1048127" s="102"/>
      <c r="G1048127" s="102"/>
      <c r="H1048127" s="103"/>
      <c r="I1048127" s="104"/>
      <c r="J1048127" s="105"/>
      <c r="K1048127" s="106"/>
      <c r="L1048127" s="104"/>
      <c r="M1048127" s="104"/>
      <c r="N1048127" s="107"/>
      <c r="O1048127" s="108"/>
      <c r="P1048127" s="107"/>
      <c r="Q1048127" s="107"/>
      <c r="R1048127" s="109"/>
      <c r="S1048127" s="110"/>
    </row>
    <row r="1048128" s="5" customFormat="1" spans="4:19">
      <c r="D1048128" s="101"/>
      <c r="E1048128" s="101"/>
      <c r="F1048128" s="102"/>
      <c r="G1048128" s="102"/>
      <c r="H1048128" s="103"/>
      <c r="I1048128" s="104"/>
      <c r="J1048128" s="105"/>
      <c r="K1048128" s="106"/>
      <c r="L1048128" s="104"/>
      <c r="M1048128" s="104"/>
      <c r="N1048128" s="107"/>
      <c r="O1048128" s="108"/>
      <c r="P1048128" s="107"/>
      <c r="Q1048128" s="107"/>
      <c r="R1048128" s="109"/>
      <c r="S1048128" s="110"/>
    </row>
    <row r="1048129" s="5" customFormat="1" spans="4:19">
      <c r="D1048129" s="101"/>
      <c r="E1048129" s="101"/>
      <c r="F1048129" s="102"/>
      <c r="G1048129" s="102"/>
      <c r="H1048129" s="103"/>
      <c r="I1048129" s="104"/>
      <c r="J1048129" s="105"/>
      <c r="K1048129" s="106"/>
      <c r="L1048129" s="104"/>
      <c r="M1048129" s="104"/>
      <c r="N1048129" s="107"/>
      <c r="O1048129" s="108"/>
      <c r="P1048129" s="107"/>
      <c r="Q1048129" s="107"/>
      <c r="R1048129" s="109"/>
      <c r="S1048129" s="110"/>
    </row>
    <row r="1048130" s="5" customFormat="1" spans="4:19">
      <c r="D1048130" s="101"/>
      <c r="E1048130" s="101"/>
      <c r="F1048130" s="102"/>
      <c r="G1048130" s="102"/>
      <c r="H1048130" s="103"/>
      <c r="I1048130" s="104"/>
      <c r="J1048130" s="105"/>
      <c r="K1048130" s="106"/>
      <c r="L1048130" s="104"/>
      <c r="M1048130" s="104"/>
      <c r="N1048130" s="107"/>
      <c r="O1048130" s="108"/>
      <c r="P1048130" s="107"/>
      <c r="Q1048130" s="107"/>
      <c r="R1048130" s="109"/>
      <c r="S1048130" s="110"/>
    </row>
    <row r="1048131" s="5" customFormat="1" spans="4:19">
      <c r="D1048131" s="101"/>
      <c r="E1048131" s="101"/>
      <c r="F1048131" s="102"/>
      <c r="G1048131" s="102"/>
      <c r="H1048131" s="103"/>
      <c r="I1048131" s="104"/>
      <c r="J1048131" s="105"/>
      <c r="K1048131" s="106"/>
      <c r="L1048131" s="104"/>
      <c r="M1048131" s="104"/>
      <c r="N1048131" s="107"/>
      <c r="O1048131" s="108"/>
      <c r="P1048131" s="107"/>
      <c r="Q1048131" s="107"/>
      <c r="R1048131" s="109"/>
      <c r="S1048131" s="110"/>
    </row>
    <row r="1048132" s="5" customFormat="1" spans="4:19">
      <c r="D1048132" s="101"/>
      <c r="E1048132" s="101"/>
      <c r="F1048132" s="102"/>
      <c r="G1048132" s="102"/>
      <c r="H1048132" s="103"/>
      <c r="I1048132" s="104"/>
      <c r="J1048132" s="105"/>
      <c r="K1048132" s="106"/>
      <c r="L1048132" s="104"/>
      <c r="M1048132" s="104"/>
      <c r="N1048132" s="107"/>
      <c r="O1048132" s="108"/>
      <c r="P1048132" s="107"/>
      <c r="Q1048132" s="107"/>
      <c r="R1048132" s="109"/>
      <c r="S1048132" s="110"/>
    </row>
    <row r="1048133" s="5" customFormat="1" spans="4:19">
      <c r="D1048133" s="101"/>
      <c r="E1048133" s="101"/>
      <c r="F1048133" s="102"/>
      <c r="G1048133" s="102"/>
      <c r="H1048133" s="103"/>
      <c r="I1048133" s="104"/>
      <c r="J1048133" s="105"/>
      <c r="K1048133" s="106"/>
      <c r="L1048133" s="104"/>
      <c r="M1048133" s="104"/>
      <c r="N1048133" s="107"/>
      <c r="O1048133" s="108"/>
      <c r="P1048133" s="107"/>
      <c r="Q1048133" s="107"/>
      <c r="R1048133" s="109"/>
      <c r="S1048133" s="110"/>
    </row>
    <row r="1048134" s="5" customFormat="1" spans="4:19">
      <c r="D1048134" s="101"/>
      <c r="E1048134" s="101"/>
      <c r="F1048134" s="102"/>
      <c r="G1048134" s="102"/>
      <c r="H1048134" s="103"/>
      <c r="I1048134" s="104"/>
      <c r="J1048134" s="105"/>
      <c r="K1048134" s="106"/>
      <c r="L1048134" s="104"/>
      <c r="M1048134" s="104"/>
      <c r="N1048134" s="107"/>
      <c r="O1048134" s="108"/>
      <c r="P1048134" s="107"/>
      <c r="Q1048134" s="107"/>
      <c r="R1048134" s="109"/>
      <c r="S1048134" s="110"/>
    </row>
    <row r="1048135" s="5" customFormat="1" spans="4:19">
      <c r="D1048135" s="101"/>
      <c r="E1048135" s="101"/>
      <c r="F1048135" s="102"/>
      <c r="G1048135" s="102"/>
      <c r="H1048135" s="103"/>
      <c r="I1048135" s="104"/>
      <c r="J1048135" s="105"/>
      <c r="K1048135" s="106"/>
      <c r="L1048135" s="104"/>
      <c r="M1048135" s="104"/>
      <c r="N1048135" s="107"/>
      <c r="O1048135" s="108"/>
      <c r="P1048135" s="107"/>
      <c r="Q1048135" s="107"/>
      <c r="R1048135" s="109"/>
      <c r="S1048135" s="110"/>
    </row>
    <row r="1048136" s="5" customFormat="1" spans="4:19">
      <c r="D1048136" s="101"/>
      <c r="E1048136" s="101"/>
      <c r="F1048136" s="102"/>
      <c r="G1048136" s="102"/>
      <c r="H1048136" s="103"/>
      <c r="I1048136" s="104"/>
      <c r="J1048136" s="105"/>
      <c r="K1048136" s="106"/>
      <c r="L1048136" s="104"/>
      <c r="M1048136" s="104"/>
      <c r="N1048136" s="107"/>
      <c r="O1048136" s="108"/>
      <c r="P1048136" s="107"/>
      <c r="Q1048136" s="107"/>
      <c r="R1048136" s="109"/>
      <c r="S1048136" s="110"/>
    </row>
    <row r="1048137" s="5" customFormat="1" spans="4:19">
      <c r="D1048137" s="101"/>
      <c r="E1048137" s="101"/>
      <c r="F1048137" s="102"/>
      <c r="G1048137" s="102"/>
      <c r="H1048137" s="103"/>
      <c r="I1048137" s="104"/>
      <c r="J1048137" s="105"/>
      <c r="K1048137" s="106"/>
      <c r="L1048137" s="104"/>
      <c r="M1048137" s="104"/>
      <c r="N1048137" s="107"/>
      <c r="O1048137" s="108"/>
      <c r="P1048137" s="107"/>
      <c r="Q1048137" s="107"/>
      <c r="R1048137" s="109"/>
      <c r="S1048137" s="110"/>
    </row>
    <row r="1048138" s="5" customFormat="1" spans="4:19">
      <c r="D1048138" s="101"/>
      <c r="E1048138" s="101"/>
      <c r="F1048138" s="102"/>
      <c r="G1048138" s="102"/>
      <c r="H1048138" s="103"/>
      <c r="I1048138" s="104"/>
      <c r="J1048138" s="105"/>
      <c r="K1048138" s="106"/>
      <c r="L1048138" s="104"/>
      <c r="M1048138" s="104"/>
      <c r="N1048138" s="107"/>
      <c r="O1048138" s="108"/>
      <c r="P1048138" s="107"/>
      <c r="Q1048138" s="107"/>
      <c r="R1048138" s="109"/>
      <c r="S1048138" s="110"/>
    </row>
    <row r="1048139" s="5" customFormat="1" spans="4:19">
      <c r="D1048139" s="101"/>
      <c r="E1048139" s="101"/>
      <c r="F1048139" s="102"/>
      <c r="G1048139" s="102"/>
      <c r="H1048139" s="103"/>
      <c r="I1048139" s="104"/>
      <c r="J1048139" s="105"/>
      <c r="K1048139" s="106"/>
      <c r="L1048139" s="104"/>
      <c r="M1048139" s="104"/>
      <c r="N1048139" s="107"/>
      <c r="O1048139" s="108"/>
      <c r="P1048139" s="107"/>
      <c r="Q1048139" s="107"/>
      <c r="R1048139" s="109"/>
      <c r="S1048139" s="110"/>
    </row>
    <row r="1048140" s="5" customFormat="1" spans="4:19">
      <c r="D1048140" s="101"/>
      <c r="E1048140" s="101"/>
      <c r="F1048140" s="102"/>
      <c r="G1048140" s="102"/>
      <c r="H1048140" s="103"/>
      <c r="I1048140" s="104"/>
      <c r="J1048140" s="105"/>
      <c r="K1048140" s="106"/>
      <c r="L1048140" s="104"/>
      <c r="M1048140" s="104"/>
      <c r="N1048140" s="107"/>
      <c r="O1048140" s="108"/>
      <c r="P1048140" s="107"/>
      <c r="Q1048140" s="107"/>
      <c r="R1048140" s="109"/>
      <c r="S1048140" s="110"/>
    </row>
    <row r="1048141" s="5" customFormat="1" spans="4:19">
      <c r="D1048141" s="101"/>
      <c r="E1048141" s="101"/>
      <c r="F1048141" s="102"/>
      <c r="G1048141" s="102"/>
      <c r="H1048141" s="103"/>
      <c r="I1048141" s="104"/>
      <c r="J1048141" s="105"/>
      <c r="K1048141" s="106"/>
      <c r="L1048141" s="104"/>
      <c r="M1048141" s="104"/>
      <c r="N1048141" s="107"/>
      <c r="O1048141" s="108"/>
      <c r="P1048141" s="107"/>
      <c r="Q1048141" s="107"/>
      <c r="R1048141" s="109"/>
      <c r="S1048141" s="110"/>
    </row>
    <row r="1048142" s="5" customFormat="1" spans="4:19">
      <c r="D1048142" s="101"/>
      <c r="E1048142" s="101"/>
      <c r="F1048142" s="102"/>
      <c r="G1048142" s="102"/>
      <c r="H1048142" s="103"/>
      <c r="I1048142" s="104"/>
      <c r="J1048142" s="105"/>
      <c r="K1048142" s="106"/>
      <c r="L1048142" s="104"/>
      <c r="M1048142" s="104"/>
      <c r="N1048142" s="107"/>
      <c r="O1048142" s="108"/>
      <c r="P1048142" s="107"/>
      <c r="Q1048142" s="107"/>
      <c r="R1048142" s="109"/>
      <c r="S1048142" s="110"/>
    </row>
    <row r="1048143" s="5" customFormat="1" spans="4:19">
      <c r="D1048143" s="101"/>
      <c r="E1048143" s="101"/>
      <c r="F1048143" s="102"/>
      <c r="G1048143" s="102"/>
      <c r="H1048143" s="103"/>
      <c r="I1048143" s="104"/>
      <c r="J1048143" s="105"/>
      <c r="K1048143" s="106"/>
      <c r="L1048143" s="104"/>
      <c r="M1048143" s="104"/>
      <c r="N1048143" s="107"/>
      <c r="O1048143" s="108"/>
      <c r="P1048143" s="107"/>
      <c r="Q1048143" s="107"/>
      <c r="R1048143" s="109"/>
      <c r="S1048143" s="110"/>
    </row>
    <row r="1048144" s="5" customFormat="1" spans="4:19">
      <c r="D1048144" s="101"/>
      <c r="E1048144" s="101"/>
      <c r="F1048144" s="102"/>
      <c r="G1048144" s="102"/>
      <c r="H1048144" s="103"/>
      <c r="I1048144" s="104"/>
      <c r="J1048144" s="105"/>
      <c r="K1048144" s="106"/>
      <c r="L1048144" s="104"/>
      <c r="M1048144" s="104"/>
      <c r="N1048144" s="107"/>
      <c r="O1048144" s="108"/>
      <c r="P1048144" s="107"/>
      <c r="Q1048144" s="107"/>
      <c r="R1048144" s="109"/>
      <c r="S1048144" s="110"/>
    </row>
    <row r="1048145" s="5" customFormat="1" spans="4:19">
      <c r="D1048145" s="101"/>
      <c r="E1048145" s="101"/>
      <c r="F1048145" s="102"/>
      <c r="G1048145" s="102"/>
      <c r="H1048145" s="103"/>
      <c r="I1048145" s="104"/>
      <c r="J1048145" s="105"/>
      <c r="K1048145" s="106"/>
      <c r="L1048145" s="104"/>
      <c r="M1048145" s="104"/>
      <c r="N1048145" s="107"/>
      <c r="O1048145" s="108"/>
      <c r="P1048145" s="107"/>
      <c r="Q1048145" s="107"/>
      <c r="R1048145" s="109"/>
      <c r="S1048145" s="110"/>
    </row>
    <row r="1048146" s="5" customFormat="1" spans="4:19">
      <c r="D1048146" s="101"/>
      <c r="E1048146" s="101"/>
      <c r="F1048146" s="102"/>
      <c r="G1048146" s="102"/>
      <c r="H1048146" s="103"/>
      <c r="I1048146" s="104"/>
      <c r="J1048146" s="105"/>
      <c r="K1048146" s="106"/>
      <c r="L1048146" s="104"/>
      <c r="M1048146" s="104"/>
      <c r="N1048146" s="107"/>
      <c r="O1048146" s="108"/>
      <c r="P1048146" s="107"/>
      <c r="Q1048146" s="107"/>
      <c r="R1048146" s="109"/>
      <c r="S1048146" s="110"/>
    </row>
    <row r="1048147" s="5" customFormat="1" spans="4:19">
      <c r="D1048147" s="101"/>
      <c r="E1048147" s="101"/>
      <c r="F1048147" s="102"/>
      <c r="G1048147" s="102"/>
      <c r="H1048147" s="103"/>
      <c r="I1048147" s="104"/>
      <c r="J1048147" s="105"/>
      <c r="K1048147" s="106"/>
      <c r="L1048147" s="104"/>
      <c r="M1048147" s="104"/>
      <c r="N1048147" s="107"/>
      <c r="O1048147" s="108"/>
      <c r="P1048147" s="107"/>
      <c r="Q1048147" s="107"/>
      <c r="R1048147" s="109"/>
      <c r="S1048147" s="110"/>
    </row>
    <row r="1048148" s="5" customFormat="1" spans="4:19">
      <c r="D1048148" s="101"/>
      <c r="E1048148" s="101"/>
      <c r="F1048148" s="102"/>
      <c r="G1048148" s="102"/>
      <c r="H1048148" s="103"/>
      <c r="I1048148" s="104"/>
      <c r="J1048148" s="105"/>
      <c r="K1048148" s="106"/>
      <c r="L1048148" s="104"/>
      <c r="M1048148" s="104"/>
      <c r="N1048148" s="107"/>
      <c r="O1048148" s="108"/>
      <c r="P1048148" s="107"/>
      <c r="Q1048148" s="107"/>
      <c r="R1048148" s="109"/>
      <c r="S1048148" s="110"/>
    </row>
    <row r="1048149" s="5" customFormat="1" spans="4:19">
      <c r="D1048149" s="101"/>
      <c r="E1048149" s="101"/>
      <c r="F1048149" s="102"/>
      <c r="G1048149" s="102"/>
      <c r="H1048149" s="103"/>
      <c r="I1048149" s="104"/>
      <c r="J1048149" s="105"/>
      <c r="K1048149" s="106"/>
      <c r="L1048149" s="104"/>
      <c r="M1048149" s="104"/>
      <c r="N1048149" s="107"/>
      <c r="O1048149" s="108"/>
      <c r="P1048149" s="107"/>
      <c r="Q1048149" s="107"/>
      <c r="R1048149" s="109"/>
      <c r="S1048149" s="110"/>
    </row>
    <row r="1048150" s="5" customFormat="1" spans="4:19">
      <c r="D1048150" s="101"/>
      <c r="E1048150" s="101"/>
      <c r="F1048150" s="102"/>
      <c r="G1048150" s="102"/>
      <c r="H1048150" s="103"/>
      <c r="I1048150" s="104"/>
      <c r="J1048150" s="105"/>
      <c r="K1048150" s="106"/>
      <c r="L1048150" s="104"/>
      <c r="M1048150" s="104"/>
      <c r="N1048150" s="107"/>
      <c r="O1048150" s="108"/>
      <c r="P1048150" s="107"/>
      <c r="Q1048150" s="107"/>
      <c r="R1048150" s="109"/>
      <c r="S1048150" s="110"/>
    </row>
    <row r="1048151" s="5" customFormat="1" spans="4:19">
      <c r="D1048151" s="101"/>
      <c r="E1048151" s="101"/>
      <c r="F1048151" s="102"/>
      <c r="G1048151" s="102"/>
      <c r="H1048151" s="103"/>
      <c r="I1048151" s="104"/>
      <c r="J1048151" s="105"/>
      <c r="K1048151" s="106"/>
      <c r="L1048151" s="104"/>
      <c r="M1048151" s="104"/>
      <c r="N1048151" s="107"/>
      <c r="O1048151" s="108"/>
      <c r="P1048151" s="107"/>
      <c r="Q1048151" s="107"/>
      <c r="R1048151" s="109"/>
      <c r="S1048151" s="110"/>
    </row>
    <row r="1048152" s="5" customFormat="1" spans="4:19">
      <c r="D1048152" s="101"/>
      <c r="E1048152" s="101"/>
      <c r="F1048152" s="102"/>
      <c r="G1048152" s="102"/>
      <c r="H1048152" s="103"/>
      <c r="I1048152" s="104"/>
      <c r="J1048152" s="105"/>
      <c r="K1048152" s="106"/>
      <c r="L1048152" s="104"/>
      <c r="M1048152" s="104"/>
      <c r="N1048152" s="107"/>
      <c r="O1048152" s="108"/>
      <c r="P1048152" s="107"/>
      <c r="Q1048152" s="107"/>
      <c r="R1048152" s="109"/>
      <c r="S1048152" s="110"/>
    </row>
    <row r="1048153" s="5" customFormat="1" spans="4:19">
      <c r="D1048153" s="101"/>
      <c r="E1048153" s="101"/>
      <c r="F1048153" s="102"/>
      <c r="G1048153" s="102"/>
      <c r="H1048153" s="103"/>
      <c r="I1048153" s="104"/>
      <c r="J1048153" s="105"/>
      <c r="K1048153" s="106"/>
      <c r="L1048153" s="104"/>
      <c r="M1048153" s="104"/>
      <c r="N1048153" s="107"/>
      <c r="O1048153" s="108"/>
      <c r="P1048153" s="107"/>
      <c r="Q1048153" s="107"/>
      <c r="R1048153" s="109"/>
      <c r="S1048153" s="110"/>
    </row>
    <row r="1048154" s="5" customFormat="1" spans="4:19">
      <c r="D1048154" s="101"/>
      <c r="E1048154" s="101"/>
      <c r="F1048154" s="102"/>
      <c r="G1048154" s="102"/>
      <c r="H1048154" s="103"/>
      <c r="I1048154" s="104"/>
      <c r="J1048154" s="105"/>
      <c r="K1048154" s="106"/>
      <c r="L1048154" s="104"/>
      <c r="M1048154" s="104"/>
      <c r="N1048154" s="107"/>
      <c r="O1048154" s="108"/>
      <c r="P1048154" s="107"/>
      <c r="Q1048154" s="107"/>
      <c r="R1048154" s="109"/>
      <c r="S1048154" s="110"/>
    </row>
    <row r="1048155" s="5" customFormat="1" spans="4:19">
      <c r="D1048155" s="101"/>
      <c r="E1048155" s="101"/>
      <c r="F1048155" s="102"/>
      <c r="G1048155" s="102"/>
      <c r="H1048155" s="103"/>
      <c r="I1048155" s="104"/>
      <c r="J1048155" s="105"/>
      <c r="K1048155" s="106"/>
      <c r="L1048155" s="104"/>
      <c r="M1048155" s="104"/>
      <c r="N1048155" s="107"/>
      <c r="O1048155" s="108"/>
      <c r="P1048155" s="107"/>
      <c r="Q1048155" s="107"/>
      <c r="R1048155" s="109"/>
      <c r="S1048155" s="110"/>
    </row>
    <row r="1048156" s="5" customFormat="1" spans="4:19">
      <c r="D1048156" s="101"/>
      <c r="E1048156" s="101"/>
      <c r="F1048156" s="102"/>
      <c r="G1048156" s="102"/>
      <c r="H1048156" s="103"/>
      <c r="I1048156" s="104"/>
      <c r="J1048156" s="105"/>
      <c r="K1048156" s="106"/>
      <c r="L1048156" s="104"/>
      <c r="M1048156" s="104"/>
      <c r="N1048156" s="107"/>
      <c r="O1048156" s="108"/>
      <c r="P1048156" s="107"/>
      <c r="Q1048156" s="107"/>
      <c r="R1048156" s="109"/>
      <c r="S1048156" s="110"/>
    </row>
    <row r="1048157" s="5" customFormat="1" spans="4:19">
      <c r="D1048157" s="101"/>
      <c r="E1048157" s="101"/>
      <c r="F1048157" s="102"/>
      <c r="G1048157" s="102"/>
      <c r="H1048157" s="103"/>
      <c r="I1048157" s="104"/>
      <c r="J1048157" s="105"/>
      <c r="K1048157" s="106"/>
      <c r="L1048157" s="104"/>
      <c r="M1048157" s="104"/>
      <c r="N1048157" s="107"/>
      <c r="O1048157" s="108"/>
      <c r="P1048157" s="107"/>
      <c r="Q1048157" s="107"/>
      <c r="R1048157" s="109"/>
      <c r="S1048157" s="110"/>
    </row>
    <row r="1048158" s="5" customFormat="1" spans="4:19">
      <c r="D1048158" s="101"/>
      <c r="E1048158" s="101"/>
      <c r="F1048158" s="102"/>
      <c r="G1048158" s="102"/>
      <c r="H1048158" s="103"/>
      <c r="I1048158" s="104"/>
      <c r="J1048158" s="105"/>
      <c r="K1048158" s="106"/>
      <c r="L1048158" s="104"/>
      <c r="M1048158" s="104"/>
      <c r="N1048158" s="107"/>
      <c r="O1048158" s="108"/>
      <c r="P1048158" s="107"/>
      <c r="Q1048158" s="107"/>
      <c r="R1048158" s="109"/>
      <c r="S1048158" s="110"/>
    </row>
    <row r="1048159" s="5" customFormat="1" spans="4:19">
      <c r="D1048159" s="101"/>
      <c r="E1048159" s="101"/>
      <c r="F1048159" s="102"/>
      <c r="G1048159" s="102"/>
      <c r="H1048159" s="103"/>
      <c r="I1048159" s="104"/>
      <c r="J1048159" s="105"/>
      <c r="K1048159" s="106"/>
      <c r="L1048159" s="104"/>
      <c r="M1048159" s="104"/>
      <c r="N1048159" s="107"/>
      <c r="O1048159" s="108"/>
      <c r="P1048159" s="107"/>
      <c r="Q1048159" s="107"/>
      <c r="R1048159" s="109"/>
      <c r="S1048159" s="110"/>
    </row>
    <row r="1048160" s="5" customFormat="1" spans="4:19">
      <c r="D1048160" s="101"/>
      <c r="E1048160" s="101"/>
      <c r="F1048160" s="102"/>
      <c r="G1048160" s="102"/>
      <c r="H1048160" s="103"/>
      <c r="I1048160" s="104"/>
      <c r="J1048160" s="105"/>
      <c r="K1048160" s="106"/>
      <c r="L1048160" s="104"/>
      <c r="M1048160" s="104"/>
      <c r="N1048160" s="107"/>
      <c r="O1048160" s="108"/>
      <c r="P1048160" s="107"/>
      <c r="Q1048160" s="107"/>
      <c r="R1048160" s="109"/>
      <c r="S1048160" s="110"/>
    </row>
    <row r="1048161" s="5" customFormat="1" spans="4:19">
      <c r="D1048161" s="101"/>
      <c r="E1048161" s="101"/>
      <c r="F1048161" s="102"/>
      <c r="G1048161" s="102"/>
      <c r="H1048161" s="103"/>
      <c r="I1048161" s="104"/>
      <c r="J1048161" s="105"/>
      <c r="K1048161" s="106"/>
      <c r="L1048161" s="104"/>
      <c r="M1048161" s="104"/>
      <c r="N1048161" s="107"/>
      <c r="O1048161" s="108"/>
      <c r="P1048161" s="107"/>
      <c r="Q1048161" s="107"/>
      <c r="R1048161" s="109"/>
      <c r="S1048161" s="110"/>
    </row>
    <row r="1048162" s="5" customFormat="1" spans="4:19">
      <c r="D1048162" s="101"/>
      <c r="E1048162" s="101"/>
      <c r="F1048162" s="102"/>
      <c r="G1048162" s="102"/>
      <c r="H1048162" s="103"/>
      <c r="I1048162" s="104"/>
      <c r="J1048162" s="105"/>
      <c r="K1048162" s="106"/>
      <c r="L1048162" s="104"/>
      <c r="M1048162" s="104"/>
      <c r="N1048162" s="107"/>
      <c r="O1048162" s="108"/>
      <c r="P1048162" s="107"/>
      <c r="Q1048162" s="107"/>
      <c r="R1048162" s="109"/>
      <c r="S1048162" s="110"/>
    </row>
    <row r="1048163" s="5" customFormat="1" spans="4:19">
      <c r="D1048163" s="101"/>
      <c r="E1048163" s="101"/>
      <c r="F1048163" s="102"/>
      <c r="G1048163" s="102"/>
      <c r="H1048163" s="103"/>
      <c r="I1048163" s="104"/>
      <c r="J1048163" s="105"/>
      <c r="K1048163" s="106"/>
      <c r="L1048163" s="104"/>
      <c r="M1048163" s="104"/>
      <c r="N1048163" s="107"/>
      <c r="O1048163" s="108"/>
      <c r="P1048163" s="107"/>
      <c r="Q1048163" s="107"/>
      <c r="R1048163" s="109"/>
      <c r="S1048163" s="110"/>
    </row>
    <row r="1048164" s="5" customFormat="1" spans="4:19">
      <c r="D1048164" s="101"/>
      <c r="E1048164" s="101"/>
      <c r="F1048164" s="102"/>
      <c r="G1048164" s="102"/>
      <c r="H1048164" s="103"/>
      <c r="I1048164" s="104"/>
      <c r="J1048164" s="105"/>
      <c r="K1048164" s="106"/>
      <c r="L1048164" s="104"/>
      <c r="M1048164" s="104"/>
      <c r="N1048164" s="107"/>
      <c r="O1048164" s="108"/>
      <c r="P1048164" s="107"/>
      <c r="Q1048164" s="107"/>
      <c r="R1048164" s="109"/>
      <c r="S1048164" s="110"/>
    </row>
    <row r="1048165" s="5" customFormat="1" spans="4:19">
      <c r="D1048165" s="101"/>
      <c r="E1048165" s="101"/>
      <c r="F1048165" s="102"/>
      <c r="G1048165" s="102"/>
      <c r="H1048165" s="103"/>
      <c r="I1048165" s="104"/>
      <c r="J1048165" s="105"/>
      <c r="K1048165" s="106"/>
      <c r="L1048165" s="104"/>
      <c r="M1048165" s="104"/>
      <c r="N1048165" s="107"/>
      <c r="O1048165" s="108"/>
      <c r="P1048165" s="107"/>
      <c r="Q1048165" s="107"/>
      <c r="R1048165" s="109"/>
      <c r="S1048165" s="110"/>
    </row>
    <row r="1048166" s="5" customFormat="1" spans="4:19">
      <c r="D1048166" s="101"/>
      <c r="E1048166" s="101"/>
      <c r="F1048166" s="102"/>
      <c r="G1048166" s="102"/>
      <c r="H1048166" s="103"/>
      <c r="I1048166" s="104"/>
      <c r="J1048166" s="105"/>
      <c r="K1048166" s="106"/>
      <c r="L1048166" s="104"/>
      <c r="M1048166" s="104"/>
      <c r="N1048166" s="107"/>
      <c r="O1048166" s="108"/>
      <c r="P1048166" s="107"/>
      <c r="Q1048166" s="107"/>
      <c r="R1048166" s="109"/>
      <c r="S1048166" s="110"/>
    </row>
    <row r="1048167" s="5" customFormat="1" spans="4:19">
      <c r="D1048167" s="101"/>
      <c r="E1048167" s="101"/>
      <c r="F1048167" s="102"/>
      <c r="G1048167" s="102"/>
      <c r="H1048167" s="103"/>
      <c r="I1048167" s="104"/>
      <c r="J1048167" s="105"/>
      <c r="K1048167" s="106"/>
      <c r="L1048167" s="104"/>
      <c r="M1048167" s="104"/>
      <c r="N1048167" s="107"/>
      <c r="O1048167" s="108"/>
      <c r="P1048167" s="107"/>
      <c r="Q1048167" s="107"/>
      <c r="R1048167" s="109"/>
      <c r="S1048167" s="110"/>
    </row>
    <row r="1048168" s="5" customFormat="1" spans="4:19">
      <c r="D1048168" s="101"/>
      <c r="E1048168" s="101"/>
      <c r="F1048168" s="102"/>
      <c r="G1048168" s="102"/>
      <c r="H1048168" s="103"/>
      <c r="I1048168" s="104"/>
      <c r="J1048168" s="105"/>
      <c r="K1048168" s="106"/>
      <c r="L1048168" s="104"/>
      <c r="M1048168" s="104"/>
      <c r="N1048168" s="107"/>
      <c r="O1048168" s="108"/>
      <c r="P1048168" s="107"/>
      <c r="Q1048168" s="107"/>
      <c r="R1048168" s="109"/>
      <c r="S1048168" s="110"/>
    </row>
    <row r="1048169" s="5" customFormat="1" spans="4:19">
      <c r="D1048169" s="101"/>
      <c r="E1048169" s="101"/>
      <c r="F1048169" s="102"/>
      <c r="G1048169" s="102"/>
      <c r="H1048169" s="103"/>
      <c r="I1048169" s="104"/>
      <c r="J1048169" s="105"/>
      <c r="K1048169" s="106"/>
      <c r="L1048169" s="104"/>
      <c r="M1048169" s="104"/>
      <c r="N1048169" s="107"/>
      <c r="O1048169" s="108"/>
      <c r="P1048169" s="107"/>
      <c r="Q1048169" s="107"/>
      <c r="R1048169" s="109"/>
      <c r="S1048169" s="110"/>
    </row>
    <row r="1048170" s="5" customFormat="1" spans="4:19">
      <c r="D1048170" s="101"/>
      <c r="E1048170" s="101"/>
      <c r="F1048170" s="102"/>
      <c r="G1048170" s="102"/>
      <c r="H1048170" s="103"/>
      <c r="I1048170" s="104"/>
      <c r="J1048170" s="105"/>
      <c r="K1048170" s="106"/>
      <c r="L1048170" s="104"/>
      <c r="M1048170" s="104"/>
      <c r="N1048170" s="107"/>
      <c r="O1048170" s="108"/>
      <c r="P1048170" s="107"/>
      <c r="Q1048170" s="107"/>
      <c r="R1048170" s="109"/>
      <c r="S1048170" s="110"/>
    </row>
    <row r="1048171" s="5" customFormat="1" spans="4:19">
      <c r="D1048171" s="101"/>
      <c r="E1048171" s="101"/>
      <c r="F1048171" s="102"/>
      <c r="G1048171" s="102"/>
      <c r="H1048171" s="103"/>
      <c r="I1048171" s="104"/>
      <c r="J1048171" s="105"/>
      <c r="K1048171" s="106"/>
      <c r="L1048171" s="104"/>
      <c r="M1048171" s="104"/>
      <c r="N1048171" s="107"/>
      <c r="O1048171" s="108"/>
      <c r="P1048171" s="107"/>
      <c r="Q1048171" s="107"/>
      <c r="R1048171" s="109"/>
      <c r="S1048171" s="110"/>
    </row>
    <row r="1048172" s="5" customFormat="1" spans="4:19">
      <c r="D1048172" s="101"/>
      <c r="E1048172" s="101"/>
      <c r="F1048172" s="102"/>
      <c r="G1048172" s="102"/>
      <c r="H1048172" s="103"/>
      <c r="I1048172" s="104"/>
      <c r="J1048172" s="105"/>
      <c r="K1048172" s="106"/>
      <c r="L1048172" s="104"/>
      <c r="M1048172" s="104"/>
      <c r="N1048172" s="107"/>
      <c r="O1048172" s="108"/>
      <c r="P1048172" s="107"/>
      <c r="Q1048172" s="107"/>
      <c r="R1048172" s="109"/>
      <c r="S1048172" s="110"/>
    </row>
    <row r="1048173" s="5" customFormat="1" spans="4:19">
      <c r="D1048173" s="101"/>
      <c r="E1048173" s="101"/>
      <c r="F1048173" s="102"/>
      <c r="G1048173" s="102"/>
      <c r="H1048173" s="103"/>
      <c r="I1048173" s="104"/>
      <c r="J1048173" s="105"/>
      <c r="K1048173" s="106"/>
      <c r="L1048173" s="104"/>
      <c r="M1048173" s="104"/>
      <c r="N1048173" s="107"/>
      <c r="O1048173" s="108"/>
      <c r="P1048173" s="107"/>
      <c r="Q1048173" s="107"/>
      <c r="R1048173" s="109"/>
      <c r="S1048173" s="110"/>
    </row>
    <row r="1048174" s="5" customFormat="1" spans="4:19">
      <c r="D1048174" s="101"/>
      <c r="E1048174" s="101"/>
      <c r="F1048174" s="102"/>
      <c r="G1048174" s="102"/>
      <c r="H1048174" s="103"/>
      <c r="I1048174" s="104"/>
      <c r="J1048174" s="105"/>
      <c r="K1048174" s="106"/>
      <c r="L1048174" s="104"/>
      <c r="M1048174" s="104"/>
      <c r="N1048174" s="107"/>
      <c r="O1048174" s="108"/>
      <c r="P1048174" s="107"/>
      <c r="Q1048174" s="107"/>
      <c r="R1048174" s="109"/>
      <c r="S1048174" s="110"/>
    </row>
    <row r="1048175" s="5" customFormat="1" spans="4:19">
      <c r="D1048175" s="101"/>
      <c r="E1048175" s="101"/>
      <c r="F1048175" s="102"/>
      <c r="G1048175" s="102"/>
      <c r="H1048175" s="103"/>
      <c r="I1048175" s="104"/>
      <c r="J1048175" s="105"/>
      <c r="K1048175" s="106"/>
      <c r="L1048175" s="104"/>
      <c r="M1048175" s="104"/>
      <c r="N1048175" s="107"/>
      <c r="O1048175" s="108"/>
      <c r="P1048175" s="107"/>
      <c r="Q1048175" s="107"/>
      <c r="R1048175" s="109"/>
      <c r="S1048175" s="110"/>
    </row>
    <row r="1048176" s="5" customFormat="1" spans="4:19">
      <c r="D1048176" s="101"/>
      <c r="E1048176" s="101"/>
      <c r="F1048176" s="102"/>
      <c r="G1048176" s="102"/>
      <c r="H1048176" s="103"/>
      <c r="I1048176" s="104"/>
      <c r="J1048176" s="105"/>
      <c r="K1048176" s="106"/>
      <c r="L1048176" s="104"/>
      <c r="M1048176" s="104"/>
      <c r="N1048176" s="107"/>
      <c r="O1048176" s="108"/>
      <c r="P1048176" s="107"/>
      <c r="Q1048176" s="107"/>
      <c r="R1048176" s="109"/>
      <c r="S1048176" s="110"/>
    </row>
    <row r="1048177" s="5" customFormat="1" spans="4:19">
      <c r="D1048177" s="101"/>
      <c r="E1048177" s="101"/>
      <c r="F1048177" s="102"/>
      <c r="G1048177" s="102"/>
      <c r="H1048177" s="103"/>
      <c r="I1048177" s="104"/>
      <c r="J1048177" s="105"/>
      <c r="K1048177" s="106"/>
      <c r="L1048177" s="104"/>
      <c r="M1048177" s="104"/>
      <c r="N1048177" s="107"/>
      <c r="O1048177" s="108"/>
      <c r="P1048177" s="107"/>
      <c r="Q1048177" s="107"/>
      <c r="R1048177" s="109"/>
      <c r="S1048177" s="110"/>
    </row>
    <row r="1048178" s="5" customFormat="1" spans="4:19">
      <c r="D1048178" s="101"/>
      <c r="E1048178" s="101"/>
      <c r="F1048178" s="102"/>
      <c r="G1048178" s="102"/>
      <c r="H1048178" s="103"/>
      <c r="I1048178" s="104"/>
      <c r="J1048178" s="105"/>
      <c r="K1048178" s="106"/>
      <c r="L1048178" s="104"/>
      <c r="M1048178" s="104"/>
      <c r="N1048178" s="107"/>
      <c r="O1048178" s="108"/>
      <c r="P1048178" s="107"/>
      <c r="Q1048178" s="107"/>
      <c r="R1048178" s="109"/>
      <c r="S1048178" s="110"/>
    </row>
    <row r="1048179" s="5" customFormat="1" spans="4:19">
      <c r="D1048179" s="101"/>
      <c r="E1048179" s="101"/>
      <c r="F1048179" s="102"/>
      <c r="G1048179" s="102"/>
      <c r="H1048179" s="103"/>
      <c r="I1048179" s="104"/>
      <c r="J1048179" s="105"/>
      <c r="K1048179" s="106"/>
      <c r="L1048179" s="104"/>
      <c r="M1048179" s="104"/>
      <c r="N1048179" s="107"/>
      <c r="O1048179" s="108"/>
      <c r="P1048179" s="107"/>
      <c r="Q1048179" s="107"/>
      <c r="R1048179" s="109"/>
      <c r="S1048179" s="110"/>
    </row>
    <row r="1048180" s="5" customFormat="1" spans="4:19">
      <c r="D1048180" s="101"/>
      <c r="E1048180" s="101"/>
      <c r="F1048180" s="102"/>
      <c r="G1048180" s="102"/>
      <c r="H1048180" s="103"/>
      <c r="I1048180" s="104"/>
      <c r="J1048180" s="105"/>
      <c r="K1048180" s="106"/>
      <c r="L1048180" s="104"/>
      <c r="M1048180" s="104"/>
      <c r="N1048180" s="107"/>
      <c r="O1048180" s="108"/>
      <c r="P1048180" s="107"/>
      <c r="Q1048180" s="107"/>
      <c r="R1048180" s="109"/>
      <c r="S1048180" s="110"/>
    </row>
    <row r="1048181" s="5" customFormat="1" spans="4:19">
      <c r="D1048181" s="101"/>
      <c r="E1048181" s="101"/>
      <c r="F1048181" s="102"/>
      <c r="G1048181" s="102"/>
      <c r="H1048181" s="103"/>
      <c r="I1048181" s="104"/>
      <c r="J1048181" s="105"/>
      <c r="K1048181" s="106"/>
      <c r="L1048181" s="104"/>
      <c r="M1048181" s="104"/>
      <c r="N1048181" s="107"/>
      <c r="O1048181" s="108"/>
      <c r="P1048181" s="107"/>
      <c r="Q1048181" s="107"/>
      <c r="R1048181" s="109"/>
      <c r="S1048181" s="110"/>
    </row>
    <row r="1048182" s="5" customFormat="1" spans="4:19">
      <c r="D1048182" s="101"/>
      <c r="E1048182" s="101"/>
      <c r="F1048182" s="102"/>
      <c r="G1048182" s="102"/>
      <c r="H1048182" s="103"/>
      <c r="I1048182" s="104"/>
      <c r="J1048182" s="105"/>
      <c r="K1048182" s="106"/>
      <c r="L1048182" s="104"/>
      <c r="M1048182" s="104"/>
      <c r="N1048182" s="107"/>
      <c r="O1048182" s="108"/>
      <c r="P1048182" s="107"/>
      <c r="Q1048182" s="107"/>
      <c r="R1048182" s="109"/>
      <c r="S1048182" s="110"/>
    </row>
    <row r="1048183" s="5" customFormat="1" spans="4:19">
      <c r="D1048183" s="101"/>
      <c r="E1048183" s="101"/>
      <c r="F1048183" s="102"/>
      <c r="G1048183" s="102"/>
      <c r="H1048183" s="103"/>
      <c r="I1048183" s="104"/>
      <c r="J1048183" s="105"/>
      <c r="K1048183" s="106"/>
      <c r="L1048183" s="104"/>
      <c r="M1048183" s="104"/>
      <c r="N1048183" s="107"/>
      <c r="O1048183" s="108"/>
      <c r="P1048183" s="107"/>
      <c r="Q1048183" s="107"/>
      <c r="R1048183" s="109"/>
      <c r="S1048183" s="110"/>
    </row>
    <row r="1048184" s="5" customFormat="1" spans="4:19">
      <c r="D1048184" s="101"/>
      <c r="E1048184" s="101"/>
      <c r="F1048184" s="102"/>
      <c r="G1048184" s="102"/>
      <c r="H1048184" s="103"/>
      <c r="I1048184" s="104"/>
      <c r="J1048184" s="105"/>
      <c r="K1048184" s="106"/>
      <c r="L1048184" s="104"/>
      <c r="M1048184" s="104"/>
      <c r="N1048184" s="107"/>
      <c r="O1048184" s="108"/>
      <c r="P1048184" s="107"/>
      <c r="Q1048184" s="107"/>
      <c r="R1048184" s="109"/>
      <c r="S1048184" s="110"/>
    </row>
    <row r="1048185" s="5" customFormat="1" spans="4:19">
      <c r="D1048185" s="101"/>
      <c r="E1048185" s="101"/>
      <c r="F1048185" s="102"/>
      <c r="G1048185" s="102"/>
      <c r="H1048185" s="103"/>
      <c r="I1048185" s="104"/>
      <c r="J1048185" s="105"/>
      <c r="K1048185" s="106"/>
      <c r="L1048185" s="104"/>
      <c r="M1048185" s="104"/>
      <c r="N1048185" s="107"/>
      <c r="O1048185" s="108"/>
      <c r="P1048185" s="107"/>
      <c r="Q1048185" s="107"/>
      <c r="R1048185" s="109"/>
      <c r="S1048185" s="110"/>
    </row>
    <row r="1048186" s="5" customFormat="1" spans="4:19">
      <c r="D1048186" s="101"/>
      <c r="E1048186" s="101"/>
      <c r="F1048186" s="102"/>
      <c r="G1048186" s="102"/>
      <c r="H1048186" s="103"/>
      <c r="I1048186" s="104"/>
      <c r="J1048186" s="105"/>
      <c r="K1048186" s="106"/>
      <c r="L1048186" s="104"/>
      <c r="M1048186" s="104"/>
      <c r="N1048186" s="107"/>
      <c r="O1048186" s="108"/>
      <c r="P1048186" s="107"/>
      <c r="Q1048186" s="107"/>
      <c r="R1048186" s="109"/>
      <c r="S1048186" s="110"/>
    </row>
    <row r="1048187" s="5" customFormat="1" spans="4:19">
      <c r="D1048187" s="101"/>
      <c r="E1048187" s="101"/>
      <c r="F1048187" s="102"/>
      <c r="G1048187" s="102"/>
      <c r="H1048187" s="103"/>
      <c r="I1048187" s="104"/>
      <c r="J1048187" s="105"/>
      <c r="K1048187" s="106"/>
      <c r="L1048187" s="104"/>
      <c r="M1048187" s="104"/>
      <c r="N1048187" s="107"/>
      <c r="O1048187" s="108"/>
      <c r="P1048187" s="107"/>
      <c r="Q1048187" s="107"/>
      <c r="R1048187" s="109"/>
      <c r="S1048187" s="110"/>
    </row>
    <row r="1048188" s="5" customFormat="1" spans="4:19">
      <c r="D1048188" s="101"/>
      <c r="E1048188" s="101"/>
      <c r="F1048188" s="102"/>
      <c r="G1048188" s="102"/>
      <c r="H1048188" s="103"/>
      <c r="I1048188" s="104"/>
      <c r="J1048188" s="105"/>
      <c r="K1048188" s="106"/>
      <c r="L1048188" s="104"/>
      <c r="M1048188" s="104"/>
      <c r="N1048188" s="107"/>
      <c r="O1048188" s="108"/>
      <c r="P1048188" s="107"/>
      <c r="Q1048188" s="107"/>
      <c r="R1048188" s="109"/>
      <c r="S1048188" s="110"/>
    </row>
    <row r="1048189" s="5" customFormat="1" spans="4:19">
      <c r="D1048189" s="101"/>
      <c r="E1048189" s="101"/>
      <c r="F1048189" s="102"/>
      <c r="G1048189" s="102"/>
      <c r="H1048189" s="103"/>
      <c r="I1048189" s="104"/>
      <c r="J1048189" s="105"/>
      <c r="K1048189" s="106"/>
      <c r="L1048189" s="104"/>
      <c r="M1048189" s="104"/>
      <c r="N1048189" s="107"/>
      <c r="O1048189" s="108"/>
      <c r="P1048189" s="107"/>
      <c r="Q1048189" s="107"/>
      <c r="R1048189" s="109"/>
      <c r="S1048189" s="110"/>
    </row>
    <row r="1048190" s="5" customFormat="1" spans="4:19">
      <c r="D1048190" s="101"/>
      <c r="E1048190" s="101"/>
      <c r="F1048190" s="102"/>
      <c r="G1048190" s="102"/>
      <c r="H1048190" s="103"/>
      <c r="I1048190" s="104"/>
      <c r="J1048190" s="105"/>
      <c r="K1048190" s="106"/>
      <c r="L1048190" s="104"/>
      <c r="M1048190" s="104"/>
      <c r="N1048190" s="107"/>
      <c r="O1048190" s="108"/>
      <c r="P1048190" s="107"/>
      <c r="Q1048190" s="107"/>
      <c r="R1048190" s="109"/>
      <c r="S1048190" s="110"/>
    </row>
    <row r="1048191" s="5" customFormat="1" spans="4:19">
      <c r="D1048191" s="101"/>
      <c r="E1048191" s="101"/>
      <c r="F1048191" s="102"/>
      <c r="G1048191" s="102"/>
      <c r="H1048191" s="103"/>
      <c r="I1048191" s="104"/>
      <c r="J1048191" s="105"/>
      <c r="K1048191" s="106"/>
      <c r="L1048191" s="104"/>
      <c r="M1048191" s="104"/>
      <c r="N1048191" s="107"/>
      <c r="O1048191" s="108"/>
      <c r="P1048191" s="107"/>
      <c r="Q1048191" s="107"/>
      <c r="R1048191" s="109"/>
      <c r="S1048191" s="110"/>
    </row>
    <row r="1048192" s="5" customFormat="1" spans="4:19">
      <c r="D1048192" s="101"/>
      <c r="E1048192" s="101"/>
      <c r="F1048192" s="102"/>
      <c r="G1048192" s="102"/>
      <c r="H1048192" s="103"/>
      <c r="I1048192" s="104"/>
      <c r="J1048192" s="105"/>
      <c r="K1048192" s="106"/>
      <c r="L1048192" s="104"/>
      <c r="M1048192" s="104"/>
      <c r="N1048192" s="107"/>
      <c r="O1048192" s="108"/>
      <c r="P1048192" s="107"/>
      <c r="Q1048192" s="107"/>
      <c r="R1048192" s="109"/>
      <c r="S1048192" s="110"/>
    </row>
    <row r="1048193" s="5" customFormat="1" spans="4:19">
      <c r="D1048193" s="101"/>
      <c r="E1048193" s="101"/>
      <c r="F1048193" s="102"/>
      <c r="G1048193" s="102"/>
      <c r="H1048193" s="103"/>
      <c r="I1048193" s="104"/>
      <c r="J1048193" s="105"/>
      <c r="K1048193" s="106"/>
      <c r="L1048193" s="104"/>
      <c r="M1048193" s="104"/>
      <c r="N1048193" s="107"/>
      <c r="O1048193" s="108"/>
      <c r="P1048193" s="107"/>
      <c r="Q1048193" s="107"/>
      <c r="R1048193" s="109"/>
      <c r="S1048193" s="110"/>
    </row>
    <row r="1048194" s="5" customFormat="1" spans="4:19">
      <c r="D1048194" s="101"/>
      <c r="E1048194" s="101"/>
      <c r="F1048194" s="102"/>
      <c r="G1048194" s="102"/>
      <c r="H1048194" s="103"/>
      <c r="I1048194" s="104"/>
      <c r="J1048194" s="105"/>
      <c r="K1048194" s="106"/>
      <c r="L1048194" s="104"/>
      <c r="M1048194" s="104"/>
      <c r="N1048194" s="107"/>
      <c r="O1048194" s="108"/>
      <c r="P1048194" s="107"/>
      <c r="Q1048194" s="107"/>
      <c r="R1048194" s="109"/>
      <c r="S1048194" s="110"/>
    </row>
    <row r="1048195" s="5" customFormat="1" spans="4:19">
      <c r="D1048195" s="101"/>
      <c r="E1048195" s="101"/>
      <c r="F1048195" s="102"/>
      <c r="G1048195" s="102"/>
      <c r="H1048195" s="103"/>
      <c r="I1048195" s="104"/>
      <c r="J1048195" s="105"/>
      <c r="K1048195" s="106"/>
      <c r="L1048195" s="104"/>
      <c r="M1048195" s="104"/>
      <c r="N1048195" s="107"/>
      <c r="O1048195" s="108"/>
      <c r="P1048195" s="107"/>
      <c r="Q1048195" s="107"/>
      <c r="R1048195" s="109"/>
      <c r="S1048195" s="110"/>
    </row>
    <row r="1048196" s="5" customFormat="1" spans="4:19">
      <c r="D1048196" s="101"/>
      <c r="E1048196" s="101"/>
      <c r="F1048196" s="102"/>
      <c r="G1048196" s="102"/>
      <c r="H1048196" s="103"/>
      <c r="I1048196" s="104"/>
      <c r="J1048196" s="105"/>
      <c r="K1048196" s="106"/>
      <c r="L1048196" s="104"/>
      <c r="M1048196" s="104"/>
      <c r="N1048196" s="107"/>
      <c r="O1048196" s="108"/>
      <c r="P1048196" s="107"/>
      <c r="Q1048196" s="107"/>
      <c r="R1048196" s="109"/>
      <c r="S1048196" s="110"/>
    </row>
    <row r="1048197" s="5" customFormat="1" spans="4:19">
      <c r="D1048197" s="101"/>
      <c r="E1048197" s="101"/>
      <c r="F1048197" s="102"/>
      <c r="G1048197" s="102"/>
      <c r="H1048197" s="103"/>
      <c r="I1048197" s="104"/>
      <c r="J1048197" s="105"/>
      <c r="K1048197" s="106"/>
      <c r="L1048197" s="104"/>
      <c r="M1048197" s="104"/>
      <c r="N1048197" s="107"/>
      <c r="O1048197" s="108"/>
      <c r="P1048197" s="107"/>
      <c r="Q1048197" s="107"/>
      <c r="R1048197" s="109"/>
      <c r="S1048197" s="110"/>
    </row>
    <row r="1048198" s="5" customFormat="1" spans="4:19">
      <c r="D1048198" s="101"/>
      <c r="E1048198" s="101"/>
      <c r="F1048198" s="102"/>
      <c r="G1048198" s="102"/>
      <c r="H1048198" s="103"/>
      <c r="I1048198" s="104"/>
      <c r="J1048198" s="105"/>
      <c r="K1048198" s="106"/>
      <c r="L1048198" s="104"/>
      <c r="M1048198" s="104"/>
      <c r="N1048198" s="107"/>
      <c r="O1048198" s="108"/>
      <c r="P1048198" s="107"/>
      <c r="Q1048198" s="107"/>
      <c r="R1048198" s="109"/>
      <c r="S1048198" s="110"/>
    </row>
    <row r="1048199" s="5" customFormat="1" spans="4:19">
      <c r="D1048199" s="101"/>
      <c r="E1048199" s="101"/>
      <c r="F1048199" s="102"/>
      <c r="G1048199" s="102"/>
      <c r="H1048199" s="103"/>
      <c r="I1048199" s="104"/>
      <c r="J1048199" s="105"/>
      <c r="K1048199" s="106"/>
      <c r="L1048199" s="104"/>
      <c r="M1048199" s="104"/>
      <c r="N1048199" s="107"/>
      <c r="O1048199" s="108"/>
      <c r="P1048199" s="107"/>
      <c r="Q1048199" s="107"/>
      <c r="R1048199" s="109"/>
      <c r="S1048199" s="110"/>
    </row>
    <row r="1048200" s="5" customFormat="1" spans="4:19">
      <c r="D1048200" s="101"/>
      <c r="E1048200" s="101"/>
      <c r="F1048200" s="102"/>
      <c r="G1048200" s="102"/>
      <c r="H1048200" s="103"/>
      <c r="I1048200" s="104"/>
      <c r="J1048200" s="105"/>
      <c r="K1048200" s="106"/>
      <c r="L1048200" s="104"/>
      <c r="M1048200" s="104"/>
      <c r="N1048200" s="107"/>
      <c r="O1048200" s="108"/>
      <c r="P1048200" s="107"/>
      <c r="Q1048200" s="107"/>
      <c r="R1048200" s="109"/>
      <c r="S1048200" s="110"/>
    </row>
    <row r="1048201" s="5" customFormat="1" spans="4:19">
      <c r="D1048201" s="101"/>
      <c r="E1048201" s="101"/>
      <c r="F1048201" s="102"/>
      <c r="G1048201" s="102"/>
      <c r="H1048201" s="103"/>
      <c r="I1048201" s="104"/>
      <c r="J1048201" s="105"/>
      <c r="K1048201" s="106"/>
      <c r="L1048201" s="104"/>
      <c r="M1048201" s="104"/>
      <c r="N1048201" s="107"/>
      <c r="O1048201" s="108"/>
      <c r="P1048201" s="107"/>
      <c r="Q1048201" s="107"/>
      <c r="R1048201" s="109"/>
      <c r="S1048201" s="110"/>
    </row>
    <row r="1048202" s="5" customFormat="1" spans="4:19">
      <c r="D1048202" s="101"/>
      <c r="E1048202" s="101"/>
      <c r="F1048202" s="102"/>
      <c r="G1048202" s="102"/>
      <c r="H1048202" s="103"/>
      <c r="I1048202" s="104"/>
      <c r="J1048202" s="105"/>
      <c r="K1048202" s="106"/>
      <c r="L1048202" s="104"/>
      <c r="M1048202" s="104"/>
      <c r="N1048202" s="107"/>
      <c r="O1048202" s="108"/>
      <c r="P1048202" s="107"/>
      <c r="Q1048202" s="107"/>
      <c r="R1048202" s="109"/>
      <c r="S1048202" s="110"/>
    </row>
    <row r="1048203" s="5" customFormat="1" spans="4:19">
      <c r="D1048203" s="101"/>
      <c r="E1048203" s="101"/>
      <c r="F1048203" s="102"/>
      <c r="G1048203" s="102"/>
      <c r="H1048203" s="103"/>
      <c r="I1048203" s="104"/>
      <c r="J1048203" s="105"/>
      <c r="K1048203" s="106"/>
      <c r="L1048203" s="104"/>
      <c r="M1048203" s="104"/>
      <c r="N1048203" s="107"/>
      <c r="O1048203" s="108"/>
      <c r="P1048203" s="107"/>
      <c r="Q1048203" s="107"/>
      <c r="R1048203" s="109"/>
      <c r="S1048203" s="110"/>
    </row>
    <row r="1048204" s="5" customFormat="1" spans="4:19">
      <c r="D1048204" s="101"/>
      <c r="E1048204" s="101"/>
      <c r="F1048204" s="102"/>
      <c r="G1048204" s="102"/>
      <c r="H1048204" s="103"/>
      <c r="I1048204" s="104"/>
      <c r="J1048204" s="105"/>
      <c r="K1048204" s="106"/>
      <c r="L1048204" s="104"/>
      <c r="M1048204" s="104"/>
      <c r="N1048204" s="107"/>
      <c r="O1048204" s="108"/>
      <c r="P1048204" s="107"/>
      <c r="Q1048204" s="107"/>
      <c r="R1048204" s="109"/>
      <c r="S1048204" s="110"/>
    </row>
    <row r="1048205" s="5" customFormat="1" spans="4:19">
      <c r="D1048205" s="101"/>
      <c r="E1048205" s="101"/>
      <c r="F1048205" s="102"/>
      <c r="G1048205" s="102"/>
      <c r="H1048205" s="103"/>
      <c r="I1048205" s="104"/>
      <c r="J1048205" s="105"/>
      <c r="K1048205" s="106"/>
      <c r="L1048205" s="104"/>
      <c r="M1048205" s="104"/>
      <c r="N1048205" s="107"/>
      <c r="O1048205" s="108"/>
      <c r="P1048205" s="107"/>
      <c r="Q1048205" s="107"/>
      <c r="R1048205" s="109"/>
      <c r="S1048205" s="110"/>
    </row>
    <row r="1048206" s="5" customFormat="1" spans="4:19">
      <c r="D1048206" s="101"/>
      <c r="E1048206" s="101"/>
      <c r="F1048206" s="102"/>
      <c r="G1048206" s="102"/>
      <c r="H1048206" s="103"/>
      <c r="I1048206" s="104"/>
      <c r="J1048206" s="105"/>
      <c r="K1048206" s="106"/>
      <c r="L1048206" s="104"/>
      <c r="M1048206" s="104"/>
      <c r="N1048206" s="107"/>
      <c r="O1048206" s="108"/>
      <c r="P1048206" s="107"/>
      <c r="Q1048206" s="107"/>
      <c r="R1048206" s="109"/>
      <c r="S1048206" s="110"/>
    </row>
    <row r="1048207" s="5" customFormat="1" spans="4:19">
      <c r="D1048207" s="101"/>
      <c r="E1048207" s="101"/>
      <c r="F1048207" s="102"/>
      <c r="G1048207" s="102"/>
      <c r="H1048207" s="103"/>
      <c r="I1048207" s="104"/>
      <c r="J1048207" s="105"/>
      <c r="K1048207" s="106"/>
      <c r="L1048207" s="104"/>
      <c r="M1048207" s="104"/>
      <c r="N1048207" s="107"/>
      <c r="O1048207" s="108"/>
      <c r="P1048207" s="107"/>
      <c r="Q1048207" s="107"/>
      <c r="R1048207" s="109"/>
      <c r="S1048207" s="110"/>
    </row>
    <row r="1048208" s="5" customFormat="1" spans="4:19">
      <c r="D1048208" s="101"/>
      <c r="E1048208" s="101"/>
      <c r="F1048208" s="102"/>
      <c r="G1048208" s="102"/>
      <c r="H1048208" s="103"/>
      <c r="I1048208" s="104"/>
      <c r="J1048208" s="105"/>
      <c r="K1048208" s="106"/>
      <c r="L1048208" s="104"/>
      <c r="M1048208" s="104"/>
      <c r="N1048208" s="107"/>
      <c r="O1048208" s="108"/>
      <c r="P1048208" s="107"/>
      <c r="Q1048208" s="107"/>
      <c r="R1048208" s="109"/>
      <c r="S1048208" s="110"/>
    </row>
    <row r="1048209" s="5" customFormat="1" spans="4:19">
      <c r="D1048209" s="101"/>
      <c r="E1048209" s="101"/>
      <c r="F1048209" s="102"/>
      <c r="G1048209" s="102"/>
      <c r="H1048209" s="103"/>
      <c r="I1048209" s="104"/>
      <c r="J1048209" s="105"/>
      <c r="K1048209" s="106"/>
      <c r="L1048209" s="104"/>
      <c r="M1048209" s="104"/>
      <c r="N1048209" s="107"/>
      <c r="O1048209" s="108"/>
      <c r="P1048209" s="107"/>
      <c r="Q1048209" s="107"/>
      <c r="R1048209" s="109"/>
      <c r="S1048209" s="110"/>
    </row>
    <row r="1048210" s="5" customFormat="1" spans="4:19">
      <c r="D1048210" s="101"/>
      <c r="E1048210" s="101"/>
      <c r="F1048210" s="102"/>
      <c r="G1048210" s="102"/>
      <c r="H1048210" s="103"/>
      <c r="I1048210" s="104"/>
      <c r="J1048210" s="105"/>
      <c r="K1048210" s="106"/>
      <c r="L1048210" s="104"/>
      <c r="M1048210" s="104"/>
      <c r="N1048210" s="107"/>
      <c r="O1048210" s="108"/>
      <c r="P1048210" s="107"/>
      <c r="Q1048210" s="107"/>
      <c r="R1048210" s="109"/>
      <c r="S1048210" s="110"/>
    </row>
    <row r="1048211" s="5" customFormat="1" spans="4:19">
      <c r="D1048211" s="101"/>
      <c r="E1048211" s="101"/>
      <c r="F1048211" s="102"/>
      <c r="G1048211" s="102"/>
      <c r="H1048211" s="103"/>
      <c r="I1048211" s="104"/>
      <c r="J1048211" s="105"/>
      <c r="K1048211" s="106"/>
      <c r="L1048211" s="104"/>
      <c r="M1048211" s="104"/>
      <c r="N1048211" s="107"/>
      <c r="O1048211" s="108"/>
      <c r="P1048211" s="107"/>
      <c r="Q1048211" s="107"/>
      <c r="R1048211" s="109"/>
      <c r="S1048211" s="110"/>
    </row>
    <row r="1048212" s="5" customFormat="1" spans="4:19">
      <c r="D1048212" s="101"/>
      <c r="E1048212" s="101"/>
      <c r="F1048212" s="102"/>
      <c r="G1048212" s="102"/>
      <c r="H1048212" s="103"/>
      <c r="I1048212" s="104"/>
      <c r="J1048212" s="105"/>
      <c r="K1048212" s="106"/>
      <c r="L1048212" s="104"/>
      <c r="M1048212" s="104"/>
      <c r="N1048212" s="107"/>
      <c r="O1048212" s="108"/>
      <c r="P1048212" s="107"/>
      <c r="Q1048212" s="107"/>
      <c r="R1048212" s="109"/>
      <c r="S1048212" s="110"/>
    </row>
    <row r="1048213" s="5" customFormat="1" spans="4:19">
      <c r="D1048213" s="101"/>
      <c r="E1048213" s="101"/>
      <c r="F1048213" s="102"/>
      <c r="G1048213" s="102"/>
      <c r="H1048213" s="103"/>
      <c r="I1048213" s="104"/>
      <c r="J1048213" s="105"/>
      <c r="K1048213" s="106"/>
      <c r="L1048213" s="104"/>
      <c r="M1048213" s="104"/>
      <c r="N1048213" s="107"/>
      <c r="O1048213" s="108"/>
      <c r="P1048213" s="107"/>
      <c r="Q1048213" s="107"/>
      <c r="R1048213" s="109"/>
      <c r="S1048213" s="110"/>
    </row>
    <row r="1048214" s="5" customFormat="1" spans="4:19">
      <c r="D1048214" s="101"/>
      <c r="E1048214" s="101"/>
      <c r="F1048214" s="102"/>
      <c r="G1048214" s="102"/>
      <c r="H1048214" s="103"/>
      <c r="I1048214" s="104"/>
      <c r="J1048214" s="105"/>
      <c r="K1048214" s="106"/>
      <c r="L1048214" s="104"/>
      <c r="M1048214" s="104"/>
      <c r="N1048214" s="107"/>
      <c r="O1048214" s="108"/>
      <c r="P1048214" s="107"/>
      <c r="Q1048214" s="107"/>
      <c r="R1048214" s="109"/>
      <c r="S1048214" s="110"/>
    </row>
    <row r="1048215" s="5" customFormat="1" spans="4:19">
      <c r="D1048215" s="101"/>
      <c r="E1048215" s="101"/>
      <c r="F1048215" s="102"/>
      <c r="G1048215" s="102"/>
      <c r="H1048215" s="103"/>
      <c r="I1048215" s="104"/>
      <c r="J1048215" s="105"/>
      <c r="K1048215" s="106"/>
      <c r="L1048215" s="104"/>
      <c r="M1048215" s="104"/>
      <c r="N1048215" s="107"/>
      <c r="O1048215" s="108"/>
      <c r="P1048215" s="107"/>
      <c r="Q1048215" s="107"/>
      <c r="R1048215" s="109"/>
      <c r="S1048215" s="110"/>
    </row>
    <row r="1048216" s="5" customFormat="1" spans="4:19">
      <c r="D1048216" s="101"/>
      <c r="E1048216" s="101"/>
      <c r="F1048216" s="102"/>
      <c r="G1048216" s="102"/>
      <c r="H1048216" s="103"/>
      <c r="I1048216" s="104"/>
      <c r="J1048216" s="105"/>
      <c r="K1048216" s="106"/>
      <c r="L1048216" s="104"/>
      <c r="M1048216" s="104"/>
      <c r="N1048216" s="107"/>
      <c r="O1048216" s="108"/>
      <c r="P1048216" s="107"/>
      <c r="Q1048216" s="107"/>
      <c r="R1048216" s="109"/>
      <c r="S1048216" s="110"/>
    </row>
    <row r="1048217" s="5" customFormat="1" spans="4:19">
      <c r="D1048217" s="101"/>
      <c r="E1048217" s="101"/>
      <c r="F1048217" s="102"/>
      <c r="G1048217" s="102"/>
      <c r="H1048217" s="103"/>
      <c r="I1048217" s="104"/>
      <c r="J1048217" s="105"/>
      <c r="K1048217" s="106"/>
      <c r="L1048217" s="104"/>
      <c r="M1048217" s="104"/>
      <c r="N1048217" s="107"/>
      <c r="O1048217" s="108"/>
      <c r="P1048217" s="107"/>
      <c r="Q1048217" s="107"/>
      <c r="R1048217" s="109"/>
      <c r="S1048217" s="110"/>
    </row>
    <row r="1048218" s="5" customFormat="1" spans="4:19">
      <c r="D1048218" s="101"/>
      <c r="E1048218" s="101"/>
      <c r="F1048218" s="102"/>
      <c r="G1048218" s="102"/>
      <c r="H1048218" s="103"/>
      <c r="I1048218" s="104"/>
      <c r="J1048218" s="105"/>
      <c r="K1048218" s="106"/>
      <c r="L1048218" s="104"/>
      <c r="M1048218" s="104"/>
      <c r="N1048218" s="107"/>
      <c r="O1048218" s="108"/>
      <c r="P1048218" s="107"/>
      <c r="Q1048218" s="107"/>
      <c r="R1048218" s="109"/>
      <c r="S1048218" s="110"/>
    </row>
    <row r="1048219" s="5" customFormat="1" spans="4:19">
      <c r="D1048219" s="101"/>
      <c r="E1048219" s="101"/>
      <c r="F1048219" s="102"/>
      <c r="G1048219" s="102"/>
      <c r="H1048219" s="103"/>
      <c r="I1048219" s="104"/>
      <c r="J1048219" s="105"/>
      <c r="K1048219" s="106"/>
      <c r="L1048219" s="104"/>
      <c r="M1048219" s="104"/>
      <c r="N1048219" s="107"/>
      <c r="O1048219" s="108"/>
      <c r="P1048219" s="107"/>
      <c r="Q1048219" s="107"/>
      <c r="R1048219" s="109"/>
      <c r="S1048219" s="110"/>
    </row>
    <row r="1048220" s="5" customFormat="1" spans="4:19">
      <c r="D1048220" s="101"/>
      <c r="E1048220" s="101"/>
      <c r="F1048220" s="102"/>
      <c r="G1048220" s="102"/>
      <c r="H1048220" s="103"/>
      <c r="I1048220" s="104"/>
      <c r="J1048220" s="105"/>
      <c r="K1048220" s="106"/>
      <c r="L1048220" s="104"/>
      <c r="M1048220" s="104"/>
      <c r="N1048220" s="107"/>
      <c r="O1048220" s="108"/>
      <c r="P1048220" s="107"/>
      <c r="Q1048220" s="107"/>
      <c r="R1048220" s="109"/>
      <c r="S1048220" s="110"/>
    </row>
    <row r="1048221" s="5" customFormat="1" spans="4:19">
      <c r="D1048221" s="101"/>
      <c r="E1048221" s="101"/>
      <c r="F1048221" s="102"/>
      <c r="G1048221" s="102"/>
      <c r="H1048221" s="103"/>
      <c r="I1048221" s="104"/>
      <c r="J1048221" s="105"/>
      <c r="K1048221" s="106"/>
      <c r="L1048221" s="104"/>
      <c r="M1048221" s="104"/>
      <c r="N1048221" s="107"/>
      <c r="O1048221" s="108"/>
      <c r="P1048221" s="107"/>
      <c r="Q1048221" s="107"/>
      <c r="R1048221" s="109"/>
      <c r="S1048221" s="110"/>
    </row>
    <row r="1048222" s="5" customFormat="1" spans="4:19">
      <c r="D1048222" s="101"/>
      <c r="E1048222" s="101"/>
      <c r="F1048222" s="102"/>
      <c r="G1048222" s="102"/>
      <c r="H1048222" s="103"/>
      <c r="I1048222" s="104"/>
      <c r="J1048222" s="105"/>
      <c r="K1048222" s="106"/>
      <c r="L1048222" s="104"/>
      <c r="M1048222" s="104"/>
      <c r="N1048222" s="107"/>
      <c r="O1048222" s="108"/>
      <c r="P1048222" s="107"/>
      <c r="Q1048222" s="107"/>
      <c r="R1048222" s="109"/>
      <c r="S1048222" s="110"/>
    </row>
    <row r="1048223" s="5" customFormat="1" spans="4:19">
      <c r="D1048223" s="101"/>
      <c r="E1048223" s="101"/>
      <c r="F1048223" s="102"/>
      <c r="G1048223" s="102"/>
      <c r="H1048223" s="103"/>
      <c r="I1048223" s="104"/>
      <c r="J1048223" s="105"/>
      <c r="K1048223" s="106"/>
      <c r="L1048223" s="104"/>
      <c r="M1048223" s="104"/>
      <c r="N1048223" s="107"/>
      <c r="O1048223" s="108"/>
      <c r="P1048223" s="107"/>
      <c r="Q1048223" s="107"/>
      <c r="R1048223" s="109"/>
      <c r="S1048223" s="110"/>
    </row>
    <row r="1048224" s="5" customFormat="1" spans="4:19">
      <c r="D1048224" s="101"/>
      <c r="E1048224" s="101"/>
      <c r="F1048224" s="102"/>
      <c r="G1048224" s="102"/>
      <c r="H1048224" s="103"/>
      <c r="I1048224" s="104"/>
      <c r="J1048224" s="105"/>
      <c r="K1048224" s="106"/>
      <c r="L1048224" s="104"/>
      <c r="M1048224" s="104"/>
      <c r="N1048224" s="107"/>
      <c r="O1048224" s="108"/>
      <c r="P1048224" s="107"/>
      <c r="Q1048224" s="107"/>
      <c r="R1048224" s="109"/>
      <c r="S1048224" s="110"/>
    </row>
    <row r="1048225" s="5" customFormat="1" spans="4:19">
      <c r="D1048225" s="101"/>
      <c r="E1048225" s="101"/>
      <c r="F1048225" s="102"/>
      <c r="G1048225" s="102"/>
      <c r="H1048225" s="103"/>
      <c r="I1048225" s="104"/>
      <c r="J1048225" s="105"/>
      <c r="K1048225" s="106"/>
      <c r="L1048225" s="104"/>
      <c r="M1048225" s="104"/>
      <c r="N1048225" s="107"/>
      <c r="O1048225" s="108"/>
      <c r="P1048225" s="107"/>
      <c r="Q1048225" s="107"/>
      <c r="R1048225" s="109"/>
      <c r="S1048225" s="110"/>
    </row>
    <row r="1048226" s="5" customFormat="1" spans="4:19">
      <c r="D1048226" s="101"/>
      <c r="E1048226" s="101"/>
      <c r="F1048226" s="102"/>
      <c r="G1048226" s="102"/>
      <c r="H1048226" s="103"/>
      <c r="I1048226" s="104"/>
      <c r="J1048226" s="105"/>
      <c r="K1048226" s="106"/>
      <c r="L1048226" s="104"/>
      <c r="M1048226" s="104"/>
      <c r="N1048226" s="107"/>
      <c r="O1048226" s="108"/>
      <c r="P1048226" s="107"/>
      <c r="Q1048226" s="107"/>
      <c r="R1048226" s="109"/>
      <c r="S1048226" s="110"/>
    </row>
    <row r="1048227" s="5" customFormat="1" spans="4:19">
      <c r="D1048227" s="101"/>
      <c r="E1048227" s="101"/>
      <c r="F1048227" s="102"/>
      <c r="G1048227" s="102"/>
      <c r="H1048227" s="103"/>
      <c r="I1048227" s="104"/>
      <c r="J1048227" s="105"/>
      <c r="K1048227" s="106"/>
      <c r="L1048227" s="104"/>
      <c r="M1048227" s="104"/>
      <c r="N1048227" s="107"/>
      <c r="O1048227" s="108"/>
      <c r="P1048227" s="107"/>
      <c r="Q1048227" s="107"/>
      <c r="R1048227" s="109"/>
      <c r="S1048227" s="110"/>
    </row>
    <row r="1048228" s="5" customFormat="1" spans="4:19">
      <c r="D1048228" s="101"/>
      <c r="E1048228" s="101"/>
      <c r="F1048228" s="102"/>
      <c r="G1048228" s="102"/>
      <c r="H1048228" s="103"/>
      <c r="I1048228" s="104"/>
      <c r="J1048228" s="105"/>
      <c r="K1048228" s="106"/>
      <c r="L1048228" s="104"/>
      <c r="M1048228" s="104"/>
      <c r="N1048228" s="107"/>
      <c r="O1048228" s="108"/>
      <c r="P1048228" s="107"/>
      <c r="Q1048228" s="107"/>
      <c r="R1048228" s="109"/>
      <c r="S1048228" s="110"/>
    </row>
    <row r="1048229" s="5" customFormat="1" spans="4:19">
      <c r="D1048229" s="101"/>
      <c r="E1048229" s="101"/>
      <c r="F1048229" s="102"/>
      <c r="G1048229" s="102"/>
      <c r="H1048229" s="103"/>
      <c r="I1048229" s="104"/>
      <c r="J1048229" s="105"/>
      <c r="K1048229" s="106"/>
      <c r="L1048229" s="104"/>
      <c r="M1048229" s="104"/>
      <c r="N1048229" s="107"/>
      <c r="O1048229" s="108"/>
      <c r="P1048229" s="107"/>
      <c r="Q1048229" s="107"/>
      <c r="R1048229" s="109"/>
      <c r="S1048229" s="110"/>
    </row>
    <row r="1048230" s="5" customFormat="1" spans="4:19">
      <c r="D1048230" s="101"/>
      <c r="E1048230" s="101"/>
      <c r="F1048230" s="102"/>
      <c r="G1048230" s="102"/>
      <c r="H1048230" s="103"/>
      <c r="I1048230" s="104"/>
      <c r="J1048230" s="105"/>
      <c r="K1048230" s="106"/>
      <c r="L1048230" s="104"/>
      <c r="M1048230" s="104"/>
      <c r="N1048230" s="107"/>
      <c r="O1048230" s="108"/>
      <c r="P1048230" s="107"/>
      <c r="Q1048230" s="107"/>
      <c r="R1048230" s="109"/>
      <c r="S1048230" s="110"/>
    </row>
    <row r="1048231" s="5" customFormat="1" spans="4:19">
      <c r="D1048231" s="101"/>
      <c r="E1048231" s="101"/>
      <c r="F1048231" s="102"/>
      <c r="G1048231" s="102"/>
      <c r="H1048231" s="103"/>
      <c r="I1048231" s="104"/>
      <c r="J1048231" s="105"/>
      <c r="K1048231" s="106"/>
      <c r="L1048231" s="104"/>
      <c r="M1048231" s="104"/>
      <c r="N1048231" s="107"/>
      <c r="O1048231" s="108"/>
      <c r="P1048231" s="107"/>
      <c r="Q1048231" s="107"/>
      <c r="R1048231" s="109"/>
      <c r="S1048231" s="110"/>
    </row>
    <row r="1048232" s="5" customFormat="1" spans="4:19">
      <c r="D1048232" s="101"/>
      <c r="E1048232" s="101"/>
      <c r="F1048232" s="102"/>
      <c r="G1048232" s="102"/>
      <c r="H1048232" s="103"/>
      <c r="I1048232" s="104"/>
      <c r="J1048232" s="105"/>
      <c r="K1048232" s="106"/>
      <c r="L1048232" s="104"/>
      <c r="M1048232" s="104"/>
      <c r="N1048232" s="107"/>
      <c r="O1048232" s="108"/>
      <c r="P1048232" s="107"/>
      <c r="Q1048232" s="107"/>
      <c r="R1048232" s="109"/>
      <c r="S1048232" s="110"/>
    </row>
    <row r="1048233" s="5" customFormat="1" spans="4:19">
      <c r="D1048233" s="101"/>
      <c r="E1048233" s="101"/>
      <c r="F1048233" s="102"/>
      <c r="G1048233" s="102"/>
      <c r="H1048233" s="103"/>
      <c r="I1048233" s="104"/>
      <c r="J1048233" s="105"/>
      <c r="K1048233" s="106"/>
      <c r="L1048233" s="104"/>
      <c r="M1048233" s="104"/>
      <c r="N1048233" s="107"/>
      <c r="O1048233" s="108"/>
      <c r="P1048233" s="107"/>
      <c r="Q1048233" s="107"/>
      <c r="R1048233" s="109"/>
      <c r="S1048233" s="110"/>
    </row>
    <row r="1048234" s="5" customFormat="1" spans="4:19">
      <c r="D1048234" s="101"/>
      <c r="E1048234" s="101"/>
      <c r="F1048234" s="102"/>
      <c r="G1048234" s="102"/>
      <c r="H1048234" s="103"/>
      <c r="I1048234" s="104"/>
      <c r="J1048234" s="105"/>
      <c r="K1048234" s="106"/>
      <c r="L1048234" s="104"/>
      <c r="M1048234" s="104"/>
      <c r="N1048234" s="107"/>
      <c r="O1048234" s="108"/>
      <c r="P1048234" s="107"/>
      <c r="Q1048234" s="107"/>
      <c r="R1048234" s="109"/>
      <c r="S1048234" s="110"/>
    </row>
    <row r="1048235" s="5" customFormat="1" spans="4:19">
      <c r="D1048235" s="101"/>
      <c r="E1048235" s="101"/>
      <c r="F1048235" s="102"/>
      <c r="G1048235" s="102"/>
      <c r="H1048235" s="103"/>
      <c r="I1048235" s="104"/>
      <c r="J1048235" s="105"/>
      <c r="K1048235" s="106"/>
      <c r="L1048235" s="104"/>
      <c r="M1048235" s="104"/>
      <c r="N1048235" s="107"/>
      <c r="O1048235" s="108"/>
      <c r="P1048235" s="107"/>
      <c r="Q1048235" s="107"/>
      <c r="R1048235" s="109"/>
      <c r="S1048235" s="110"/>
    </row>
    <row r="1048236" s="5" customFormat="1" spans="4:19">
      <c r="D1048236" s="101"/>
      <c r="E1048236" s="101"/>
      <c r="F1048236" s="102"/>
      <c r="G1048236" s="102"/>
      <c r="H1048236" s="103"/>
      <c r="I1048236" s="104"/>
      <c r="J1048236" s="105"/>
      <c r="K1048236" s="106"/>
      <c r="L1048236" s="104"/>
      <c r="M1048236" s="104"/>
      <c r="N1048236" s="107"/>
      <c r="O1048236" s="108"/>
      <c r="P1048236" s="107"/>
      <c r="Q1048236" s="107"/>
      <c r="R1048236" s="109"/>
      <c r="S1048236" s="110"/>
    </row>
    <row r="1048237" s="5" customFormat="1" spans="4:19">
      <c r="D1048237" s="101"/>
      <c r="E1048237" s="101"/>
      <c r="F1048237" s="102"/>
      <c r="G1048237" s="102"/>
      <c r="H1048237" s="103"/>
      <c r="I1048237" s="104"/>
      <c r="J1048237" s="105"/>
      <c r="K1048237" s="106"/>
      <c r="L1048237" s="104"/>
      <c r="M1048237" s="104"/>
      <c r="N1048237" s="107"/>
      <c r="O1048237" s="108"/>
      <c r="P1048237" s="107"/>
      <c r="Q1048237" s="107"/>
      <c r="R1048237" s="109"/>
      <c r="S1048237" s="110"/>
    </row>
    <row r="1048238" s="5" customFormat="1" spans="4:19">
      <c r="D1048238" s="101"/>
      <c r="E1048238" s="101"/>
      <c r="F1048238" s="102"/>
      <c r="G1048238" s="102"/>
      <c r="H1048238" s="103"/>
      <c r="I1048238" s="104"/>
      <c r="J1048238" s="105"/>
      <c r="K1048238" s="106"/>
      <c r="L1048238" s="104"/>
      <c r="M1048238" s="104"/>
      <c r="N1048238" s="107"/>
      <c r="O1048238" s="108"/>
      <c r="P1048238" s="107"/>
      <c r="Q1048238" s="107"/>
      <c r="R1048238" s="109"/>
      <c r="S1048238" s="110"/>
    </row>
    <row r="1048239" s="5" customFormat="1" spans="4:19">
      <c r="D1048239" s="101"/>
      <c r="E1048239" s="101"/>
      <c r="F1048239" s="102"/>
      <c r="G1048239" s="102"/>
      <c r="H1048239" s="103"/>
      <c r="I1048239" s="104"/>
      <c r="J1048239" s="105"/>
      <c r="K1048239" s="106"/>
      <c r="L1048239" s="104"/>
      <c r="M1048239" s="104"/>
      <c r="N1048239" s="107"/>
      <c r="O1048239" s="108"/>
      <c r="P1048239" s="107"/>
      <c r="Q1048239" s="107"/>
      <c r="R1048239" s="109"/>
      <c r="S1048239" s="110"/>
    </row>
    <row r="1048240" s="5" customFormat="1" spans="4:19">
      <c r="D1048240" s="101"/>
      <c r="E1048240" s="101"/>
      <c r="F1048240" s="102"/>
      <c r="G1048240" s="102"/>
      <c r="H1048240" s="103"/>
      <c r="I1048240" s="104"/>
      <c r="J1048240" s="105"/>
      <c r="K1048240" s="106"/>
      <c r="L1048240" s="104"/>
      <c r="M1048240" s="104"/>
      <c r="N1048240" s="107"/>
      <c r="O1048240" s="108"/>
      <c r="P1048240" s="107"/>
      <c r="Q1048240" s="107"/>
      <c r="R1048240" s="109"/>
      <c r="S1048240" s="110"/>
    </row>
    <row r="1048241" s="5" customFormat="1" spans="4:19">
      <c r="D1048241" s="101"/>
      <c r="E1048241" s="101"/>
      <c r="F1048241" s="102"/>
      <c r="G1048241" s="102"/>
      <c r="H1048241" s="103"/>
      <c r="I1048241" s="104"/>
      <c r="J1048241" s="105"/>
      <c r="K1048241" s="106"/>
      <c r="L1048241" s="104"/>
      <c r="M1048241" s="104"/>
      <c r="N1048241" s="107"/>
      <c r="O1048241" s="108"/>
      <c r="P1048241" s="107"/>
      <c r="Q1048241" s="107"/>
      <c r="R1048241" s="109"/>
      <c r="S1048241" s="110"/>
    </row>
    <row r="1048242" s="5" customFormat="1" spans="4:19">
      <c r="D1048242" s="101"/>
      <c r="E1048242" s="101"/>
      <c r="F1048242" s="102"/>
      <c r="G1048242" s="102"/>
      <c r="H1048242" s="103"/>
      <c r="I1048242" s="104"/>
      <c r="J1048242" s="105"/>
      <c r="K1048242" s="106"/>
      <c r="L1048242" s="104"/>
      <c r="M1048242" s="104"/>
      <c r="N1048242" s="107"/>
      <c r="O1048242" s="108"/>
      <c r="P1048242" s="107"/>
      <c r="Q1048242" s="107"/>
      <c r="R1048242" s="109"/>
      <c r="S1048242" s="110"/>
    </row>
    <row r="1048243" s="5" customFormat="1" spans="4:19">
      <c r="D1048243" s="101"/>
      <c r="E1048243" s="101"/>
      <c r="F1048243" s="102"/>
      <c r="G1048243" s="102"/>
      <c r="H1048243" s="103"/>
      <c r="I1048243" s="104"/>
      <c r="J1048243" s="105"/>
      <c r="K1048243" s="106"/>
      <c r="L1048243" s="104"/>
      <c r="M1048243" s="104"/>
      <c r="N1048243" s="107"/>
      <c r="O1048243" s="108"/>
      <c r="P1048243" s="107"/>
      <c r="Q1048243" s="107"/>
      <c r="R1048243" s="109"/>
      <c r="S1048243" s="110"/>
    </row>
    <row r="1048244" s="5" customFormat="1" spans="4:19">
      <c r="D1048244" s="101"/>
      <c r="E1048244" s="101"/>
      <c r="F1048244" s="102"/>
      <c r="G1048244" s="102"/>
      <c r="H1048244" s="103"/>
      <c r="I1048244" s="104"/>
      <c r="J1048244" s="105"/>
      <c r="K1048244" s="106"/>
      <c r="L1048244" s="104"/>
      <c r="M1048244" s="104"/>
      <c r="N1048244" s="107"/>
      <c r="O1048244" s="108"/>
      <c r="P1048244" s="107"/>
      <c r="Q1048244" s="107"/>
      <c r="R1048244" s="109"/>
      <c r="S1048244" s="110"/>
    </row>
    <row r="1048245" s="5" customFormat="1" spans="4:19">
      <c r="D1048245" s="101"/>
      <c r="E1048245" s="101"/>
      <c r="F1048245" s="102"/>
      <c r="G1048245" s="102"/>
      <c r="H1048245" s="103"/>
      <c r="I1048245" s="104"/>
      <c r="J1048245" s="105"/>
      <c r="K1048245" s="106"/>
      <c r="L1048245" s="104"/>
      <c r="M1048245" s="104"/>
      <c r="N1048245" s="107"/>
      <c r="O1048245" s="108"/>
      <c r="P1048245" s="107"/>
      <c r="Q1048245" s="107"/>
      <c r="R1048245" s="109"/>
      <c r="S1048245" s="110"/>
    </row>
    <row r="1048246" s="5" customFormat="1" spans="4:19">
      <c r="D1048246" s="101"/>
      <c r="E1048246" s="101"/>
      <c r="F1048246" s="102"/>
      <c r="G1048246" s="102"/>
      <c r="H1048246" s="103"/>
      <c r="I1048246" s="104"/>
      <c r="J1048246" s="105"/>
      <c r="K1048246" s="106"/>
      <c r="L1048246" s="104"/>
      <c r="M1048246" s="104"/>
      <c r="N1048246" s="107"/>
      <c r="O1048246" s="108"/>
      <c r="P1048246" s="107"/>
      <c r="Q1048246" s="107"/>
      <c r="R1048246" s="109"/>
      <c r="S1048246" s="110"/>
    </row>
    <row r="1048247" s="5" customFormat="1" spans="4:19">
      <c r="D1048247" s="101"/>
      <c r="E1048247" s="101"/>
      <c r="F1048247" s="102"/>
      <c r="G1048247" s="102"/>
      <c r="H1048247" s="103"/>
      <c r="I1048247" s="104"/>
      <c r="J1048247" s="105"/>
      <c r="K1048247" s="106"/>
      <c r="L1048247" s="104"/>
      <c r="M1048247" s="104"/>
      <c r="N1048247" s="107"/>
      <c r="O1048247" s="108"/>
      <c r="P1048247" s="107"/>
      <c r="Q1048247" s="107"/>
      <c r="R1048247" s="109"/>
      <c r="S1048247" s="110"/>
    </row>
    <row r="1048248" s="5" customFormat="1" spans="4:19">
      <c r="D1048248" s="101"/>
      <c r="E1048248" s="101"/>
      <c r="F1048248" s="102"/>
      <c r="G1048248" s="102"/>
      <c r="H1048248" s="103"/>
      <c r="I1048248" s="104"/>
      <c r="J1048248" s="105"/>
      <c r="K1048248" s="106"/>
      <c r="L1048248" s="104"/>
      <c r="M1048248" s="104"/>
      <c r="N1048248" s="107"/>
      <c r="O1048248" s="108"/>
      <c r="P1048248" s="107"/>
      <c r="Q1048248" s="107"/>
      <c r="R1048248" s="109"/>
      <c r="S1048248" s="110"/>
    </row>
    <row r="1048249" s="5" customFormat="1" spans="4:19">
      <c r="D1048249" s="101"/>
      <c r="E1048249" s="101"/>
      <c r="F1048249" s="102"/>
      <c r="G1048249" s="102"/>
      <c r="H1048249" s="103"/>
      <c r="I1048249" s="104"/>
      <c r="J1048249" s="105"/>
      <c r="K1048249" s="106"/>
      <c r="L1048249" s="104"/>
      <c r="M1048249" s="104"/>
      <c r="N1048249" s="107"/>
      <c r="O1048249" s="108"/>
      <c r="P1048249" s="107"/>
      <c r="Q1048249" s="107"/>
      <c r="R1048249" s="109"/>
      <c r="S1048249" s="110"/>
    </row>
    <row r="1048250" s="5" customFormat="1" spans="4:19">
      <c r="D1048250" s="101"/>
      <c r="E1048250" s="101"/>
      <c r="F1048250" s="102"/>
      <c r="G1048250" s="102"/>
      <c r="H1048250" s="103"/>
      <c r="I1048250" s="104"/>
      <c r="J1048250" s="105"/>
      <c r="K1048250" s="106"/>
      <c r="L1048250" s="104"/>
      <c r="M1048250" s="104"/>
      <c r="N1048250" s="107"/>
      <c r="O1048250" s="108"/>
      <c r="P1048250" s="107"/>
      <c r="Q1048250" s="107"/>
      <c r="R1048250" s="109"/>
      <c r="S1048250" s="110"/>
    </row>
    <row r="1048251" s="5" customFormat="1" spans="4:19">
      <c r="D1048251" s="101"/>
      <c r="E1048251" s="101"/>
      <c r="F1048251" s="102"/>
      <c r="G1048251" s="102"/>
      <c r="H1048251" s="103"/>
      <c r="I1048251" s="104"/>
      <c r="J1048251" s="105"/>
      <c r="K1048251" s="106"/>
      <c r="L1048251" s="104"/>
      <c r="M1048251" s="104"/>
      <c r="N1048251" s="107"/>
      <c r="O1048251" s="108"/>
      <c r="P1048251" s="107"/>
      <c r="Q1048251" s="107"/>
      <c r="R1048251" s="109"/>
      <c r="S1048251" s="110"/>
    </row>
    <row r="1048252" s="5" customFormat="1" spans="4:19">
      <c r="D1048252" s="101"/>
      <c r="E1048252" s="101"/>
      <c r="F1048252" s="102"/>
      <c r="G1048252" s="102"/>
      <c r="H1048252" s="103"/>
      <c r="I1048252" s="104"/>
      <c r="J1048252" s="105"/>
      <c r="K1048252" s="106"/>
      <c r="L1048252" s="104"/>
      <c r="M1048252" s="104"/>
      <c r="N1048252" s="107"/>
      <c r="O1048252" s="108"/>
      <c r="P1048252" s="107"/>
      <c r="Q1048252" s="107"/>
      <c r="R1048252" s="109"/>
      <c r="S1048252" s="110"/>
    </row>
    <row r="1048253" s="5" customFormat="1" spans="4:19">
      <c r="D1048253" s="101"/>
      <c r="E1048253" s="101"/>
      <c r="F1048253" s="102"/>
      <c r="G1048253" s="102"/>
      <c r="H1048253" s="103"/>
      <c r="I1048253" s="104"/>
      <c r="J1048253" s="105"/>
      <c r="K1048253" s="106"/>
      <c r="L1048253" s="104"/>
      <c r="M1048253" s="104"/>
      <c r="N1048253" s="107"/>
      <c r="O1048253" s="108"/>
      <c r="P1048253" s="107"/>
      <c r="Q1048253" s="107"/>
      <c r="R1048253" s="109"/>
      <c r="S1048253" s="110"/>
    </row>
    <row r="1048254" s="5" customFormat="1" spans="4:19">
      <c r="D1048254" s="101"/>
      <c r="E1048254" s="101"/>
      <c r="F1048254" s="102"/>
      <c r="G1048254" s="102"/>
      <c r="H1048254" s="103"/>
      <c r="I1048254" s="104"/>
      <c r="J1048254" s="105"/>
      <c r="K1048254" s="106"/>
      <c r="L1048254" s="104"/>
      <c r="M1048254" s="104"/>
      <c r="N1048254" s="107"/>
      <c r="O1048254" s="108"/>
      <c r="P1048254" s="107"/>
      <c r="Q1048254" s="107"/>
      <c r="R1048254" s="109"/>
      <c r="S1048254" s="110"/>
    </row>
    <row r="1048255" s="5" customFormat="1" spans="4:19">
      <c r="D1048255" s="101"/>
      <c r="E1048255" s="101"/>
      <c r="F1048255" s="102"/>
      <c r="G1048255" s="102"/>
      <c r="H1048255" s="103"/>
      <c r="I1048255" s="104"/>
      <c r="J1048255" s="105"/>
      <c r="K1048255" s="106"/>
      <c r="L1048255" s="104"/>
      <c r="M1048255" s="104"/>
      <c r="N1048255" s="107"/>
      <c r="O1048255" s="108"/>
      <c r="P1048255" s="107"/>
      <c r="Q1048255" s="107"/>
      <c r="R1048255" s="109"/>
      <c r="S1048255" s="110"/>
    </row>
    <row r="1048256" s="5" customFormat="1" spans="4:19">
      <c r="D1048256" s="101"/>
      <c r="E1048256" s="101"/>
      <c r="F1048256" s="102"/>
      <c r="G1048256" s="102"/>
      <c r="H1048256" s="103"/>
      <c r="I1048256" s="104"/>
      <c r="J1048256" s="105"/>
      <c r="K1048256" s="106"/>
      <c r="L1048256" s="104"/>
      <c r="M1048256" s="104"/>
      <c r="N1048256" s="107"/>
      <c r="O1048256" s="108"/>
      <c r="P1048256" s="107"/>
      <c r="Q1048256" s="107"/>
      <c r="R1048256" s="109"/>
      <c r="S1048256" s="110"/>
    </row>
    <row r="1048257" s="5" customFormat="1" spans="4:19">
      <c r="D1048257" s="101"/>
      <c r="E1048257" s="101"/>
      <c r="F1048257" s="102"/>
      <c r="G1048257" s="102"/>
      <c r="H1048257" s="103"/>
      <c r="I1048257" s="104"/>
      <c r="J1048257" s="105"/>
      <c r="K1048257" s="106"/>
      <c r="L1048257" s="104"/>
      <c r="M1048257" s="104"/>
      <c r="N1048257" s="107"/>
      <c r="O1048257" s="108"/>
      <c r="P1048257" s="107"/>
      <c r="Q1048257" s="107"/>
      <c r="R1048257" s="109"/>
      <c r="S1048257" s="110"/>
    </row>
    <row r="1048258" s="5" customFormat="1" spans="4:19">
      <c r="D1048258" s="101"/>
      <c r="E1048258" s="101"/>
      <c r="F1048258" s="102"/>
      <c r="G1048258" s="102"/>
      <c r="H1048258" s="103"/>
      <c r="I1048258" s="104"/>
      <c r="J1048258" s="105"/>
      <c r="K1048258" s="106"/>
      <c r="L1048258" s="104"/>
      <c r="M1048258" s="104"/>
      <c r="N1048258" s="107"/>
      <c r="O1048258" s="108"/>
      <c r="P1048258" s="107"/>
      <c r="Q1048258" s="107"/>
      <c r="R1048258" s="109"/>
      <c r="S1048258" s="110"/>
    </row>
    <row r="1048259" s="5" customFormat="1" spans="4:19">
      <c r="D1048259" s="101"/>
      <c r="E1048259" s="101"/>
      <c r="F1048259" s="102"/>
      <c r="G1048259" s="102"/>
      <c r="H1048259" s="103"/>
      <c r="I1048259" s="104"/>
      <c r="J1048259" s="105"/>
      <c r="K1048259" s="106"/>
      <c r="L1048259" s="104"/>
      <c r="M1048259" s="104"/>
      <c r="N1048259" s="107"/>
      <c r="O1048259" s="108"/>
      <c r="P1048259" s="107"/>
      <c r="Q1048259" s="107"/>
      <c r="R1048259" s="109"/>
      <c r="S1048259" s="110"/>
    </row>
    <row r="1048260" s="5" customFormat="1" spans="4:19">
      <c r="D1048260" s="101"/>
      <c r="E1048260" s="101"/>
      <c r="F1048260" s="102"/>
      <c r="G1048260" s="102"/>
      <c r="H1048260" s="103"/>
      <c r="I1048260" s="104"/>
      <c r="J1048260" s="105"/>
      <c r="K1048260" s="106"/>
      <c r="L1048260" s="104"/>
      <c r="M1048260" s="104"/>
      <c r="N1048260" s="107"/>
      <c r="O1048260" s="108"/>
      <c r="P1048260" s="107"/>
      <c r="Q1048260" s="107"/>
      <c r="R1048260" s="109"/>
      <c r="S1048260" s="110"/>
    </row>
    <row r="1048261" s="5" customFormat="1" spans="4:19">
      <c r="D1048261" s="101"/>
      <c r="E1048261" s="101"/>
      <c r="F1048261" s="102"/>
      <c r="G1048261" s="102"/>
      <c r="H1048261" s="103"/>
      <c r="I1048261" s="104"/>
      <c r="J1048261" s="105"/>
      <c r="K1048261" s="106"/>
      <c r="L1048261" s="104"/>
      <c r="M1048261" s="104"/>
      <c r="N1048261" s="107"/>
      <c r="O1048261" s="108"/>
      <c r="P1048261" s="107"/>
      <c r="Q1048261" s="107"/>
      <c r="R1048261" s="109"/>
      <c r="S1048261" s="110"/>
    </row>
    <row r="1048262" s="5" customFormat="1" spans="4:19">
      <c r="D1048262" s="101"/>
      <c r="E1048262" s="101"/>
      <c r="F1048262" s="102"/>
      <c r="G1048262" s="102"/>
      <c r="H1048262" s="103"/>
      <c r="I1048262" s="104"/>
      <c r="J1048262" s="105"/>
      <c r="K1048262" s="106"/>
      <c r="L1048262" s="104"/>
      <c r="M1048262" s="104"/>
      <c r="N1048262" s="107"/>
      <c r="O1048262" s="108"/>
      <c r="P1048262" s="107"/>
      <c r="Q1048262" s="107"/>
      <c r="R1048262" s="109"/>
      <c r="S1048262" s="110"/>
    </row>
    <row r="1048263" s="5" customFormat="1" spans="4:19">
      <c r="D1048263" s="101"/>
      <c r="E1048263" s="101"/>
      <c r="F1048263" s="102"/>
      <c r="G1048263" s="102"/>
      <c r="H1048263" s="103"/>
      <c r="I1048263" s="104"/>
      <c r="J1048263" s="105"/>
      <c r="K1048263" s="106"/>
      <c r="L1048263" s="104"/>
      <c r="M1048263" s="104"/>
      <c r="N1048263" s="107"/>
      <c r="O1048263" s="108"/>
      <c r="P1048263" s="107"/>
      <c r="Q1048263" s="107"/>
      <c r="R1048263" s="109"/>
      <c r="S1048263" s="110"/>
    </row>
    <row r="1048264" s="5" customFormat="1" spans="4:19">
      <c r="D1048264" s="101"/>
      <c r="E1048264" s="101"/>
      <c r="F1048264" s="102"/>
      <c r="G1048264" s="102"/>
      <c r="H1048264" s="103"/>
      <c r="I1048264" s="104"/>
      <c r="J1048264" s="105"/>
      <c r="K1048264" s="106"/>
      <c r="L1048264" s="104"/>
      <c r="M1048264" s="104"/>
      <c r="N1048264" s="107"/>
      <c r="O1048264" s="108"/>
      <c r="P1048264" s="107"/>
      <c r="Q1048264" s="107"/>
      <c r="R1048264" s="109"/>
      <c r="S1048264" s="110"/>
    </row>
    <row r="1048265" s="5" customFormat="1" spans="4:19">
      <c r="D1048265" s="101"/>
      <c r="E1048265" s="101"/>
      <c r="F1048265" s="102"/>
      <c r="G1048265" s="102"/>
      <c r="H1048265" s="103"/>
      <c r="I1048265" s="104"/>
      <c r="J1048265" s="105"/>
      <c r="K1048265" s="106"/>
      <c r="L1048265" s="104"/>
      <c r="M1048265" s="104"/>
      <c r="N1048265" s="107"/>
      <c r="O1048265" s="108"/>
      <c r="P1048265" s="107"/>
      <c r="Q1048265" s="107"/>
      <c r="R1048265" s="109"/>
      <c r="S1048265" s="110"/>
    </row>
    <row r="1048266" s="5" customFormat="1" spans="4:19">
      <c r="D1048266" s="101"/>
      <c r="E1048266" s="101"/>
      <c r="F1048266" s="102"/>
      <c r="G1048266" s="102"/>
      <c r="H1048266" s="103"/>
      <c r="I1048266" s="104"/>
      <c r="J1048266" s="105"/>
      <c r="K1048266" s="106"/>
      <c r="L1048266" s="104"/>
      <c r="M1048266" s="104"/>
      <c r="N1048266" s="107"/>
      <c r="O1048266" s="108"/>
      <c r="P1048266" s="107"/>
      <c r="Q1048266" s="107"/>
      <c r="R1048266" s="109"/>
      <c r="S1048266" s="110"/>
    </row>
    <row r="1048267" s="5" customFormat="1" spans="4:19">
      <c r="D1048267" s="101"/>
      <c r="E1048267" s="101"/>
      <c r="F1048267" s="102"/>
      <c r="G1048267" s="102"/>
      <c r="H1048267" s="103"/>
      <c r="I1048267" s="104"/>
      <c r="J1048267" s="105"/>
      <c r="K1048267" s="106"/>
      <c r="L1048267" s="104"/>
      <c r="M1048267" s="104"/>
      <c r="N1048267" s="107"/>
      <c r="O1048267" s="108"/>
      <c r="P1048267" s="107"/>
      <c r="Q1048267" s="107"/>
      <c r="R1048267" s="109"/>
      <c r="S1048267" s="110"/>
    </row>
    <row r="1048268" s="5" customFormat="1" spans="4:19">
      <c r="D1048268" s="101"/>
      <c r="E1048268" s="101"/>
      <c r="F1048268" s="102"/>
      <c r="G1048268" s="102"/>
      <c r="H1048268" s="103"/>
      <c r="I1048268" s="104"/>
      <c r="J1048268" s="105"/>
      <c r="K1048268" s="106"/>
      <c r="L1048268" s="104"/>
      <c r="M1048268" s="104"/>
      <c r="N1048268" s="107"/>
      <c r="O1048268" s="108"/>
      <c r="P1048268" s="107"/>
      <c r="Q1048268" s="107"/>
      <c r="R1048268" s="109"/>
      <c r="S1048268" s="110"/>
    </row>
    <row r="1048269" s="5" customFormat="1" spans="4:19">
      <c r="D1048269" s="101"/>
      <c r="E1048269" s="101"/>
      <c r="F1048269" s="102"/>
      <c r="G1048269" s="102"/>
      <c r="H1048269" s="103"/>
      <c r="I1048269" s="104"/>
      <c r="J1048269" s="105"/>
      <c r="K1048269" s="106"/>
      <c r="L1048269" s="104"/>
      <c r="M1048269" s="104"/>
      <c r="N1048269" s="107"/>
      <c r="O1048269" s="108"/>
      <c r="P1048269" s="107"/>
      <c r="Q1048269" s="107"/>
      <c r="R1048269" s="109"/>
      <c r="S1048269" s="110"/>
    </row>
    <row r="1048270" s="5" customFormat="1" spans="4:19">
      <c r="D1048270" s="101"/>
      <c r="E1048270" s="101"/>
      <c r="F1048270" s="102"/>
      <c r="G1048270" s="102"/>
      <c r="H1048270" s="103"/>
      <c r="I1048270" s="104"/>
      <c r="J1048270" s="105"/>
      <c r="K1048270" s="106"/>
      <c r="L1048270" s="104"/>
      <c r="M1048270" s="104"/>
      <c r="N1048270" s="107"/>
      <c r="O1048270" s="108"/>
      <c r="P1048270" s="107"/>
      <c r="Q1048270" s="107"/>
      <c r="R1048270" s="109"/>
      <c r="S1048270" s="110"/>
    </row>
    <row r="1048271" s="5" customFormat="1" spans="4:19">
      <c r="D1048271" s="101"/>
      <c r="E1048271" s="101"/>
      <c r="F1048271" s="102"/>
      <c r="G1048271" s="102"/>
      <c r="H1048271" s="103"/>
      <c r="I1048271" s="104"/>
      <c r="J1048271" s="105"/>
      <c r="K1048271" s="106"/>
      <c r="L1048271" s="104"/>
      <c r="M1048271" s="104"/>
      <c r="N1048271" s="107"/>
      <c r="O1048271" s="108"/>
      <c r="P1048271" s="107"/>
      <c r="Q1048271" s="107"/>
      <c r="R1048271" s="109"/>
      <c r="S1048271" s="110"/>
    </row>
    <row r="1048272" s="5" customFormat="1" spans="4:19">
      <c r="D1048272" s="101"/>
      <c r="E1048272" s="101"/>
      <c r="F1048272" s="102"/>
      <c r="G1048272" s="102"/>
      <c r="H1048272" s="103"/>
      <c r="I1048272" s="104"/>
      <c r="J1048272" s="105"/>
      <c r="K1048272" s="106"/>
      <c r="L1048272" s="104"/>
      <c r="M1048272" s="104"/>
      <c r="N1048272" s="107"/>
      <c r="O1048272" s="108"/>
      <c r="P1048272" s="107"/>
      <c r="Q1048272" s="107"/>
      <c r="R1048272" s="109"/>
      <c r="S1048272" s="110"/>
    </row>
    <row r="1048273" s="5" customFormat="1" spans="4:19">
      <c r="D1048273" s="101"/>
      <c r="E1048273" s="101"/>
      <c r="F1048273" s="102"/>
      <c r="G1048273" s="102"/>
      <c r="H1048273" s="103"/>
      <c r="I1048273" s="104"/>
      <c r="J1048273" s="105"/>
      <c r="K1048273" s="106"/>
      <c r="L1048273" s="104"/>
      <c r="M1048273" s="104"/>
      <c r="N1048273" s="107"/>
      <c r="O1048273" s="108"/>
      <c r="P1048273" s="107"/>
      <c r="Q1048273" s="107"/>
      <c r="R1048273" s="109"/>
      <c r="S1048273" s="110"/>
    </row>
    <row r="1048274" s="5" customFormat="1" spans="4:19">
      <c r="D1048274" s="101"/>
      <c r="E1048274" s="101"/>
      <c r="F1048274" s="102"/>
      <c r="G1048274" s="102"/>
      <c r="H1048274" s="103"/>
      <c r="I1048274" s="104"/>
      <c r="J1048274" s="105"/>
      <c r="K1048274" s="106"/>
      <c r="L1048274" s="104"/>
      <c r="M1048274" s="104"/>
      <c r="N1048274" s="107"/>
      <c r="O1048274" s="108"/>
      <c r="P1048274" s="107"/>
      <c r="Q1048274" s="107"/>
      <c r="R1048274" s="109"/>
      <c r="S1048274" s="110"/>
    </row>
    <row r="1048275" s="5" customFormat="1" spans="4:19">
      <c r="D1048275" s="101"/>
      <c r="E1048275" s="101"/>
      <c r="F1048275" s="102"/>
      <c r="G1048275" s="102"/>
      <c r="H1048275" s="103"/>
      <c r="I1048275" s="104"/>
      <c r="J1048275" s="105"/>
      <c r="K1048275" s="106"/>
      <c r="L1048275" s="104"/>
      <c r="M1048275" s="104"/>
      <c r="N1048275" s="107"/>
      <c r="O1048275" s="108"/>
      <c r="P1048275" s="107"/>
      <c r="Q1048275" s="107"/>
      <c r="R1048275" s="109"/>
      <c r="S1048275" s="110"/>
    </row>
    <row r="1048276" s="5" customFormat="1" spans="4:19">
      <c r="D1048276" s="101"/>
      <c r="E1048276" s="101"/>
      <c r="F1048276" s="102"/>
      <c r="G1048276" s="102"/>
      <c r="H1048276" s="103"/>
      <c r="I1048276" s="104"/>
      <c r="J1048276" s="105"/>
      <c r="K1048276" s="106"/>
      <c r="L1048276" s="104"/>
      <c r="M1048276" s="104"/>
      <c r="N1048276" s="107"/>
      <c r="O1048276" s="108"/>
      <c r="P1048276" s="107"/>
      <c r="Q1048276" s="107"/>
      <c r="R1048276" s="109"/>
      <c r="S1048276" s="110"/>
    </row>
    <row r="1048277" s="5" customFormat="1" spans="4:19">
      <c r="D1048277" s="101"/>
      <c r="E1048277" s="101"/>
      <c r="F1048277" s="102"/>
      <c r="G1048277" s="102"/>
      <c r="H1048277" s="103"/>
      <c r="I1048277" s="104"/>
      <c r="J1048277" s="105"/>
      <c r="K1048277" s="106"/>
      <c r="L1048277" s="104"/>
      <c r="M1048277" s="104"/>
      <c r="N1048277" s="107"/>
      <c r="O1048277" s="108"/>
      <c r="P1048277" s="107"/>
      <c r="Q1048277" s="107"/>
      <c r="R1048277" s="109"/>
      <c r="S1048277" s="110"/>
    </row>
    <row r="1048278" s="5" customFormat="1" spans="4:19">
      <c r="D1048278" s="101"/>
      <c r="E1048278" s="101"/>
      <c r="F1048278" s="102"/>
      <c r="G1048278" s="102"/>
      <c r="H1048278" s="103"/>
      <c r="I1048278" s="104"/>
      <c r="J1048278" s="105"/>
      <c r="K1048278" s="106"/>
      <c r="L1048278" s="104"/>
      <c r="M1048278" s="104"/>
      <c r="N1048278" s="107"/>
      <c r="O1048278" s="108"/>
      <c r="P1048278" s="107"/>
      <c r="Q1048278" s="107"/>
      <c r="R1048278" s="109"/>
      <c r="S1048278" s="110"/>
    </row>
    <row r="1048279" s="5" customFormat="1" spans="4:19">
      <c r="D1048279" s="101"/>
      <c r="E1048279" s="101"/>
      <c r="F1048279" s="102"/>
      <c r="G1048279" s="102"/>
      <c r="H1048279" s="103"/>
      <c r="I1048279" s="104"/>
      <c r="J1048279" s="105"/>
      <c r="K1048279" s="106"/>
      <c r="L1048279" s="104"/>
      <c r="M1048279" s="104"/>
      <c r="N1048279" s="107"/>
      <c r="O1048279" s="108"/>
      <c r="P1048279" s="107"/>
      <c r="Q1048279" s="107"/>
      <c r="R1048279" s="109"/>
      <c r="S1048279" s="110"/>
    </row>
    <row r="1048280" s="5" customFormat="1" spans="4:19">
      <c r="D1048280" s="101"/>
      <c r="E1048280" s="101"/>
      <c r="F1048280" s="102"/>
      <c r="G1048280" s="102"/>
      <c r="H1048280" s="103"/>
      <c r="I1048280" s="104"/>
      <c r="J1048280" s="105"/>
      <c r="K1048280" s="106"/>
      <c r="L1048280" s="104"/>
      <c r="M1048280" s="104"/>
      <c r="N1048280" s="107"/>
      <c r="O1048280" s="108"/>
      <c r="P1048280" s="107"/>
      <c r="Q1048280" s="107"/>
      <c r="R1048280" s="109"/>
      <c r="S1048280" s="110"/>
    </row>
    <row r="1048281" s="5" customFormat="1" spans="4:19">
      <c r="D1048281" s="101"/>
      <c r="E1048281" s="101"/>
      <c r="F1048281" s="102"/>
      <c r="G1048281" s="102"/>
      <c r="H1048281" s="103"/>
      <c r="I1048281" s="104"/>
      <c r="J1048281" s="105"/>
      <c r="K1048281" s="106"/>
      <c r="L1048281" s="104"/>
      <c r="M1048281" s="104"/>
      <c r="N1048281" s="107"/>
      <c r="O1048281" s="108"/>
      <c r="P1048281" s="107"/>
      <c r="Q1048281" s="107"/>
      <c r="R1048281" s="109"/>
      <c r="S1048281" s="110"/>
    </row>
    <row r="1048282" s="5" customFormat="1" spans="4:19">
      <c r="D1048282" s="101"/>
      <c r="E1048282" s="101"/>
      <c r="F1048282" s="102"/>
      <c r="G1048282" s="102"/>
      <c r="H1048282" s="103"/>
      <c r="I1048282" s="104"/>
      <c r="J1048282" s="105"/>
      <c r="K1048282" s="106"/>
      <c r="L1048282" s="104"/>
      <c r="M1048282" s="104"/>
      <c r="N1048282" s="107"/>
      <c r="O1048282" s="108"/>
      <c r="P1048282" s="107"/>
      <c r="Q1048282" s="107"/>
      <c r="R1048282" s="109"/>
      <c r="S1048282" s="110"/>
    </row>
    <row r="1048283" s="5" customFormat="1" spans="4:19">
      <c r="D1048283" s="101"/>
      <c r="E1048283" s="101"/>
      <c r="F1048283" s="102"/>
      <c r="G1048283" s="102"/>
      <c r="H1048283" s="103"/>
      <c r="I1048283" s="104"/>
      <c r="J1048283" s="105"/>
      <c r="K1048283" s="106"/>
      <c r="L1048283" s="104"/>
      <c r="M1048283" s="104"/>
      <c r="N1048283" s="107"/>
      <c r="O1048283" s="108"/>
      <c r="P1048283" s="107"/>
      <c r="Q1048283" s="107"/>
      <c r="R1048283" s="109"/>
      <c r="S1048283" s="110"/>
    </row>
    <row r="1048284" s="5" customFormat="1" spans="4:19">
      <c r="D1048284" s="101"/>
      <c r="E1048284" s="101"/>
      <c r="F1048284" s="102"/>
      <c r="G1048284" s="102"/>
      <c r="H1048284" s="103"/>
      <c r="I1048284" s="104"/>
      <c r="J1048284" s="105"/>
      <c r="K1048284" s="106"/>
      <c r="L1048284" s="104"/>
      <c r="M1048284" s="104"/>
      <c r="N1048284" s="107"/>
      <c r="O1048284" s="108"/>
      <c r="P1048284" s="107"/>
      <c r="Q1048284" s="107"/>
      <c r="R1048284" s="109"/>
      <c r="S1048284" s="110"/>
    </row>
    <row r="1048285" s="5" customFormat="1" spans="4:19">
      <c r="D1048285" s="101"/>
      <c r="E1048285" s="101"/>
      <c r="F1048285" s="102"/>
      <c r="G1048285" s="102"/>
      <c r="H1048285" s="103"/>
      <c r="I1048285" s="104"/>
      <c r="J1048285" s="105"/>
      <c r="K1048285" s="106"/>
      <c r="L1048285" s="104"/>
      <c r="M1048285" s="104"/>
      <c r="N1048285" s="107"/>
      <c r="O1048285" s="108"/>
      <c r="P1048285" s="107"/>
      <c r="Q1048285" s="107"/>
      <c r="R1048285" s="109"/>
      <c r="S1048285" s="110"/>
    </row>
    <row r="1048286" s="5" customFormat="1" spans="4:19">
      <c r="D1048286" s="101"/>
      <c r="E1048286" s="101"/>
      <c r="F1048286" s="102"/>
      <c r="G1048286" s="102"/>
      <c r="H1048286" s="103"/>
      <c r="I1048286" s="104"/>
      <c r="J1048286" s="105"/>
      <c r="K1048286" s="106"/>
      <c r="L1048286" s="104"/>
      <c r="M1048286" s="104"/>
      <c r="N1048286" s="107"/>
      <c r="O1048286" s="108"/>
      <c r="P1048286" s="107"/>
      <c r="Q1048286" s="107"/>
      <c r="R1048286" s="109"/>
      <c r="S1048286" s="110"/>
    </row>
    <row r="1048287" s="5" customFormat="1" spans="4:19">
      <c r="D1048287" s="101"/>
      <c r="E1048287" s="101"/>
      <c r="F1048287" s="102"/>
      <c r="G1048287" s="102"/>
      <c r="H1048287" s="103"/>
      <c r="I1048287" s="104"/>
      <c r="J1048287" s="105"/>
      <c r="K1048287" s="106"/>
      <c r="L1048287" s="104"/>
      <c r="M1048287" s="104"/>
      <c r="N1048287" s="107"/>
      <c r="O1048287" s="108"/>
      <c r="P1048287" s="107"/>
      <c r="Q1048287" s="107"/>
      <c r="R1048287" s="109"/>
      <c r="S1048287" s="110"/>
    </row>
    <row r="1048288" s="5" customFormat="1" spans="4:19">
      <c r="D1048288" s="101"/>
      <c r="E1048288" s="101"/>
      <c r="F1048288" s="102"/>
      <c r="G1048288" s="102"/>
      <c r="H1048288" s="103"/>
      <c r="I1048288" s="104"/>
      <c r="J1048288" s="105"/>
      <c r="K1048288" s="106"/>
      <c r="L1048288" s="104"/>
      <c r="M1048288" s="104"/>
      <c r="N1048288" s="107"/>
      <c r="O1048288" s="108"/>
      <c r="P1048288" s="107"/>
      <c r="Q1048288" s="107"/>
      <c r="R1048288" s="109"/>
      <c r="S1048288" s="110"/>
    </row>
    <row r="1048289" s="5" customFormat="1" spans="4:19">
      <c r="D1048289" s="101"/>
      <c r="E1048289" s="101"/>
      <c r="F1048289" s="102"/>
      <c r="G1048289" s="102"/>
      <c r="H1048289" s="103"/>
      <c r="I1048289" s="104"/>
      <c r="J1048289" s="105"/>
      <c r="K1048289" s="106"/>
      <c r="L1048289" s="104"/>
      <c r="M1048289" s="104"/>
      <c r="N1048289" s="107"/>
      <c r="O1048289" s="108"/>
      <c r="P1048289" s="107"/>
      <c r="Q1048289" s="107"/>
      <c r="R1048289" s="109"/>
      <c r="S1048289" s="110"/>
    </row>
    <row r="1048290" s="5" customFormat="1" spans="4:19">
      <c r="D1048290" s="101"/>
      <c r="E1048290" s="101"/>
      <c r="F1048290" s="102"/>
      <c r="G1048290" s="102"/>
      <c r="H1048290" s="103"/>
      <c r="I1048290" s="104"/>
      <c r="J1048290" s="105"/>
      <c r="K1048290" s="106"/>
      <c r="L1048290" s="104"/>
      <c r="M1048290" s="104"/>
      <c r="N1048290" s="107"/>
      <c r="O1048290" s="108"/>
      <c r="P1048290" s="107"/>
      <c r="Q1048290" s="107"/>
      <c r="R1048290" s="109"/>
      <c r="S1048290" s="110"/>
    </row>
    <row r="1048291" s="5" customFormat="1" spans="4:19">
      <c r="D1048291" s="101"/>
      <c r="E1048291" s="101"/>
      <c r="F1048291" s="102"/>
      <c r="G1048291" s="102"/>
      <c r="H1048291" s="103"/>
      <c r="I1048291" s="104"/>
      <c r="J1048291" s="105"/>
      <c r="K1048291" s="106"/>
      <c r="L1048291" s="104"/>
      <c r="M1048291" s="104"/>
      <c r="N1048291" s="107"/>
      <c r="O1048291" s="108"/>
      <c r="P1048291" s="107"/>
      <c r="Q1048291" s="107"/>
      <c r="R1048291" s="109"/>
      <c r="S1048291" s="110"/>
    </row>
    <row r="1048292" s="5" customFormat="1" spans="4:19">
      <c r="D1048292" s="101"/>
      <c r="E1048292" s="101"/>
      <c r="F1048292" s="102"/>
      <c r="G1048292" s="102"/>
      <c r="H1048292" s="103"/>
      <c r="I1048292" s="104"/>
      <c r="J1048292" s="105"/>
      <c r="K1048292" s="106"/>
      <c r="L1048292" s="104"/>
      <c r="M1048292" s="104"/>
      <c r="N1048292" s="107"/>
      <c r="O1048292" s="108"/>
      <c r="P1048292" s="107"/>
      <c r="Q1048292" s="107"/>
      <c r="R1048292" s="109"/>
      <c r="S1048292" s="110"/>
    </row>
    <row r="1048293" s="5" customFormat="1" spans="4:19">
      <c r="D1048293" s="101"/>
      <c r="E1048293" s="101"/>
      <c r="F1048293" s="102"/>
      <c r="G1048293" s="102"/>
      <c r="H1048293" s="103"/>
      <c r="I1048293" s="104"/>
      <c r="J1048293" s="105"/>
      <c r="K1048293" s="106"/>
      <c r="L1048293" s="104"/>
      <c r="M1048293" s="104"/>
      <c r="N1048293" s="107"/>
      <c r="O1048293" s="108"/>
      <c r="P1048293" s="107"/>
      <c r="Q1048293" s="107"/>
      <c r="R1048293" s="109"/>
      <c r="S1048293" s="110"/>
    </row>
    <row r="1048294" s="5" customFormat="1" spans="4:19">
      <c r="D1048294" s="101"/>
      <c r="E1048294" s="101"/>
      <c r="F1048294" s="102"/>
      <c r="G1048294" s="102"/>
      <c r="H1048294" s="103"/>
      <c r="I1048294" s="104"/>
      <c r="J1048294" s="105"/>
      <c r="K1048294" s="106"/>
      <c r="L1048294" s="104"/>
      <c r="M1048294" s="104"/>
      <c r="N1048294" s="107"/>
      <c r="O1048294" s="108"/>
      <c r="P1048294" s="107"/>
      <c r="Q1048294" s="107"/>
      <c r="R1048294" s="109"/>
      <c r="S1048294" s="110"/>
    </row>
    <row r="1048295" s="5" customFormat="1" spans="4:19">
      <c r="D1048295" s="101"/>
      <c r="E1048295" s="101"/>
      <c r="F1048295" s="102"/>
      <c r="G1048295" s="102"/>
      <c r="H1048295" s="103"/>
      <c r="I1048295" s="104"/>
      <c r="J1048295" s="105"/>
      <c r="K1048295" s="106"/>
      <c r="L1048295" s="104"/>
      <c r="M1048295" s="104"/>
      <c r="N1048295" s="107"/>
      <c r="O1048295" s="108"/>
      <c r="P1048295" s="107"/>
      <c r="Q1048295" s="107"/>
      <c r="R1048295" s="109"/>
      <c r="S1048295" s="110"/>
    </row>
    <row r="1048296" s="5" customFormat="1" spans="4:19">
      <c r="D1048296" s="101"/>
      <c r="E1048296" s="101"/>
      <c r="F1048296" s="102"/>
      <c r="G1048296" s="102"/>
      <c r="H1048296" s="103"/>
      <c r="I1048296" s="104"/>
      <c r="J1048296" s="105"/>
      <c r="K1048296" s="106"/>
      <c r="L1048296" s="104"/>
      <c r="M1048296" s="104"/>
      <c r="N1048296" s="107"/>
      <c r="O1048296" s="108"/>
      <c r="P1048296" s="107"/>
      <c r="Q1048296" s="107"/>
      <c r="R1048296" s="109"/>
      <c r="S1048296" s="110"/>
    </row>
    <row r="1048297" s="5" customFormat="1" spans="4:19">
      <c r="D1048297" s="101"/>
      <c r="E1048297" s="101"/>
      <c r="F1048297" s="102"/>
      <c r="G1048297" s="102"/>
      <c r="H1048297" s="103"/>
      <c r="I1048297" s="104"/>
      <c r="J1048297" s="105"/>
      <c r="K1048297" s="106"/>
      <c r="L1048297" s="104"/>
      <c r="M1048297" s="104"/>
      <c r="N1048297" s="107"/>
      <c r="O1048297" s="108"/>
      <c r="P1048297" s="107"/>
      <c r="Q1048297" s="107"/>
      <c r="R1048297" s="109"/>
      <c r="S1048297" s="110"/>
    </row>
    <row r="1048298" s="5" customFormat="1" spans="4:19">
      <c r="D1048298" s="101"/>
      <c r="E1048298" s="101"/>
      <c r="F1048298" s="102"/>
      <c r="G1048298" s="102"/>
      <c r="H1048298" s="103"/>
      <c r="I1048298" s="104"/>
      <c r="J1048298" s="105"/>
      <c r="K1048298" s="106"/>
      <c r="L1048298" s="104"/>
      <c r="M1048298" s="104"/>
      <c r="N1048298" s="107"/>
      <c r="O1048298" s="108"/>
      <c r="P1048298" s="107"/>
      <c r="Q1048298" s="107"/>
      <c r="R1048298" s="109"/>
      <c r="S1048298" s="110"/>
    </row>
    <row r="1048299" s="5" customFormat="1" spans="4:19">
      <c r="D1048299" s="101"/>
      <c r="E1048299" s="101"/>
      <c r="F1048299" s="102"/>
      <c r="G1048299" s="102"/>
      <c r="H1048299" s="103"/>
      <c r="I1048299" s="104"/>
      <c r="J1048299" s="105"/>
      <c r="K1048299" s="106"/>
      <c r="L1048299" s="104"/>
      <c r="M1048299" s="104"/>
      <c r="N1048299" s="107"/>
      <c r="O1048299" s="108"/>
      <c r="P1048299" s="107"/>
      <c r="Q1048299" s="107"/>
      <c r="R1048299" s="109"/>
      <c r="S1048299" s="110"/>
    </row>
    <row r="1048300" s="5" customFormat="1" spans="4:19">
      <c r="D1048300" s="101"/>
      <c r="E1048300" s="101"/>
      <c r="F1048300" s="102"/>
      <c r="G1048300" s="102"/>
      <c r="H1048300" s="103"/>
      <c r="I1048300" s="104"/>
      <c r="J1048300" s="105"/>
      <c r="K1048300" s="106"/>
      <c r="L1048300" s="104"/>
      <c r="M1048300" s="104"/>
      <c r="N1048300" s="107"/>
      <c r="O1048300" s="108"/>
      <c r="P1048300" s="107"/>
      <c r="Q1048300" s="107"/>
      <c r="R1048300" s="109"/>
      <c r="S1048300" s="110"/>
    </row>
    <row r="1048301" s="5" customFormat="1" spans="4:19">
      <c r="D1048301" s="101"/>
      <c r="E1048301" s="101"/>
      <c r="F1048301" s="102"/>
      <c r="G1048301" s="102"/>
      <c r="H1048301" s="103"/>
      <c r="I1048301" s="104"/>
      <c r="J1048301" s="105"/>
      <c r="K1048301" s="106"/>
      <c r="L1048301" s="104"/>
      <c r="M1048301" s="104"/>
      <c r="N1048301" s="107"/>
      <c r="O1048301" s="108"/>
      <c r="P1048301" s="107"/>
      <c r="Q1048301" s="107"/>
      <c r="R1048301" s="109"/>
      <c r="S1048301" s="110"/>
    </row>
    <row r="1048302" s="5" customFormat="1" spans="4:19">
      <c r="D1048302" s="101"/>
      <c r="E1048302" s="101"/>
      <c r="F1048302" s="102"/>
      <c r="G1048302" s="102"/>
      <c r="H1048302" s="103"/>
      <c r="I1048302" s="104"/>
      <c r="J1048302" s="105"/>
      <c r="K1048302" s="106"/>
      <c r="L1048302" s="104"/>
      <c r="M1048302" s="104"/>
      <c r="N1048302" s="107"/>
      <c r="O1048302" s="108"/>
      <c r="P1048302" s="107"/>
      <c r="Q1048302" s="107"/>
      <c r="R1048302" s="109"/>
      <c r="S1048302" s="110"/>
    </row>
    <row r="1048303" s="5" customFormat="1" spans="4:19">
      <c r="D1048303" s="101"/>
      <c r="E1048303" s="101"/>
      <c r="F1048303" s="102"/>
      <c r="G1048303" s="102"/>
      <c r="H1048303" s="103"/>
      <c r="I1048303" s="104"/>
      <c r="J1048303" s="105"/>
      <c r="K1048303" s="106"/>
      <c r="L1048303" s="104"/>
      <c r="M1048303" s="104"/>
      <c r="N1048303" s="107"/>
      <c r="O1048303" s="108"/>
      <c r="P1048303" s="107"/>
      <c r="Q1048303" s="107"/>
      <c r="R1048303" s="109"/>
      <c r="S1048303" s="110"/>
    </row>
    <row r="1048304" s="5" customFormat="1" spans="4:19">
      <c r="D1048304" s="101"/>
      <c r="E1048304" s="101"/>
      <c r="F1048304" s="102"/>
      <c r="G1048304" s="102"/>
      <c r="H1048304" s="103"/>
      <c r="I1048304" s="104"/>
      <c r="J1048304" s="105"/>
      <c r="K1048304" s="106"/>
      <c r="L1048304" s="104"/>
      <c r="M1048304" s="104"/>
      <c r="N1048304" s="107"/>
      <c r="O1048304" s="108"/>
      <c r="P1048304" s="107"/>
      <c r="Q1048304" s="107"/>
      <c r="R1048304" s="109"/>
      <c r="S1048304" s="110"/>
    </row>
    <row r="1048305" s="5" customFormat="1" spans="4:19">
      <c r="D1048305" s="101"/>
      <c r="E1048305" s="101"/>
      <c r="F1048305" s="102"/>
      <c r="G1048305" s="102"/>
      <c r="H1048305" s="103"/>
      <c r="I1048305" s="104"/>
      <c r="J1048305" s="105"/>
      <c r="K1048305" s="106"/>
      <c r="L1048305" s="104"/>
      <c r="M1048305" s="104"/>
      <c r="N1048305" s="107"/>
      <c r="O1048305" s="108"/>
      <c r="P1048305" s="107"/>
      <c r="Q1048305" s="107"/>
      <c r="R1048305" s="109"/>
      <c r="S1048305" s="110"/>
    </row>
    <row r="1048306" s="5" customFormat="1" spans="4:19">
      <c r="D1048306" s="101"/>
      <c r="E1048306" s="101"/>
      <c r="F1048306" s="102"/>
      <c r="G1048306" s="102"/>
      <c r="H1048306" s="103"/>
      <c r="I1048306" s="104"/>
      <c r="J1048306" s="105"/>
      <c r="K1048306" s="106"/>
      <c r="L1048306" s="104"/>
      <c r="M1048306" s="104"/>
      <c r="N1048306" s="107"/>
      <c r="O1048306" s="108"/>
      <c r="P1048306" s="107"/>
      <c r="Q1048306" s="107"/>
      <c r="R1048306" s="109"/>
      <c r="S1048306" s="110"/>
    </row>
    <row r="1048307" s="5" customFormat="1" spans="4:19">
      <c r="D1048307" s="101"/>
      <c r="E1048307" s="101"/>
      <c r="F1048307" s="102"/>
      <c r="G1048307" s="102"/>
      <c r="H1048307" s="103"/>
      <c r="I1048307" s="104"/>
      <c r="J1048307" s="105"/>
      <c r="K1048307" s="106"/>
      <c r="L1048307" s="104"/>
      <c r="M1048307" s="104"/>
      <c r="N1048307" s="107"/>
      <c r="O1048307" s="108"/>
      <c r="P1048307" s="107"/>
      <c r="Q1048307" s="107"/>
      <c r="R1048307" s="109"/>
      <c r="S1048307" s="110"/>
    </row>
    <row r="1048308" s="5" customFormat="1" spans="4:19">
      <c r="D1048308" s="101"/>
      <c r="E1048308" s="101"/>
      <c r="F1048308" s="102"/>
      <c r="G1048308" s="102"/>
      <c r="H1048308" s="103"/>
      <c r="I1048308" s="104"/>
      <c r="J1048308" s="105"/>
      <c r="K1048308" s="106"/>
      <c r="L1048308" s="104"/>
      <c r="M1048308" s="104"/>
      <c r="N1048308" s="107"/>
      <c r="O1048308" s="108"/>
      <c r="P1048308" s="107"/>
      <c r="Q1048308" s="107"/>
      <c r="R1048308" s="109"/>
      <c r="S1048308" s="110"/>
    </row>
    <row r="1048309" s="5" customFormat="1" spans="4:19">
      <c r="D1048309" s="101"/>
      <c r="E1048309" s="101"/>
      <c r="F1048309" s="102"/>
      <c r="G1048309" s="102"/>
      <c r="H1048309" s="103"/>
      <c r="I1048309" s="104"/>
      <c r="J1048309" s="105"/>
      <c r="K1048309" s="106"/>
      <c r="L1048309" s="104"/>
      <c r="M1048309" s="104"/>
      <c r="N1048309" s="107"/>
      <c r="O1048309" s="108"/>
      <c r="P1048309" s="107"/>
      <c r="Q1048309" s="107"/>
      <c r="R1048309" s="109"/>
      <c r="S1048309" s="110"/>
    </row>
    <row r="1048310" s="5" customFormat="1" spans="4:19">
      <c r="D1048310" s="101"/>
      <c r="E1048310" s="101"/>
      <c r="F1048310" s="102"/>
      <c r="G1048310" s="102"/>
      <c r="H1048310" s="103"/>
      <c r="I1048310" s="104"/>
      <c r="J1048310" s="105"/>
      <c r="K1048310" s="106"/>
      <c r="L1048310" s="104"/>
      <c r="M1048310" s="104"/>
      <c r="N1048310" s="107"/>
      <c r="O1048310" s="108"/>
      <c r="P1048310" s="107"/>
      <c r="Q1048310" s="107"/>
      <c r="R1048310" s="109"/>
      <c r="S1048310" s="110"/>
    </row>
    <row r="1048311" s="5" customFormat="1" spans="4:19">
      <c r="D1048311" s="101"/>
      <c r="E1048311" s="101"/>
      <c r="F1048311" s="102"/>
      <c r="G1048311" s="102"/>
      <c r="H1048311" s="103"/>
      <c r="I1048311" s="104"/>
      <c r="J1048311" s="105"/>
      <c r="K1048311" s="106"/>
      <c r="L1048311" s="104"/>
      <c r="M1048311" s="104"/>
      <c r="N1048311" s="107"/>
      <c r="O1048311" s="108"/>
      <c r="P1048311" s="107"/>
      <c r="Q1048311" s="107"/>
      <c r="R1048311" s="109"/>
      <c r="S1048311" s="110"/>
    </row>
    <row r="1048312" s="5" customFormat="1" spans="4:19">
      <c r="D1048312" s="101"/>
      <c r="E1048312" s="101"/>
      <c r="F1048312" s="102"/>
      <c r="G1048312" s="102"/>
      <c r="H1048312" s="103"/>
      <c r="I1048312" s="104"/>
      <c r="J1048312" s="105"/>
      <c r="K1048312" s="106"/>
      <c r="L1048312" s="104"/>
      <c r="M1048312" s="104"/>
      <c r="N1048312" s="107"/>
      <c r="O1048312" s="108"/>
      <c r="P1048312" s="107"/>
      <c r="Q1048312" s="107"/>
      <c r="R1048312" s="109"/>
      <c r="S1048312" s="110"/>
    </row>
    <row r="1048313" s="5" customFormat="1" spans="4:19">
      <c r="D1048313" s="101"/>
      <c r="E1048313" s="101"/>
      <c r="F1048313" s="102"/>
      <c r="G1048313" s="102"/>
      <c r="H1048313" s="103"/>
      <c r="I1048313" s="104"/>
      <c r="J1048313" s="105"/>
      <c r="K1048313" s="106"/>
      <c r="L1048313" s="104"/>
      <c r="M1048313" s="104"/>
      <c r="N1048313" s="107"/>
      <c r="O1048313" s="108"/>
      <c r="P1048313" s="107"/>
      <c r="Q1048313" s="107"/>
      <c r="R1048313" s="109"/>
      <c r="S1048313" s="110"/>
    </row>
    <row r="1048314" s="5" customFormat="1" spans="4:19">
      <c r="D1048314" s="101"/>
      <c r="E1048314" s="101"/>
      <c r="F1048314" s="102"/>
      <c r="G1048314" s="102"/>
      <c r="H1048314" s="103"/>
      <c r="I1048314" s="104"/>
      <c r="J1048314" s="105"/>
      <c r="K1048314" s="106"/>
      <c r="L1048314" s="104"/>
      <c r="M1048314" s="104"/>
      <c r="N1048314" s="107"/>
      <c r="O1048314" s="108"/>
      <c r="P1048314" s="107"/>
      <c r="Q1048314" s="107"/>
      <c r="R1048314" s="109"/>
      <c r="S1048314" s="110"/>
    </row>
    <row r="1048315" s="5" customFormat="1" spans="4:19">
      <c r="D1048315" s="101"/>
      <c r="E1048315" s="101"/>
      <c r="F1048315" s="102"/>
      <c r="G1048315" s="102"/>
      <c r="H1048315" s="103"/>
      <c r="I1048315" s="104"/>
      <c r="J1048315" s="105"/>
      <c r="K1048315" s="106"/>
      <c r="L1048315" s="104"/>
      <c r="M1048315" s="104"/>
      <c r="N1048315" s="107"/>
      <c r="O1048315" s="108"/>
      <c r="P1048315" s="107"/>
      <c r="Q1048315" s="107"/>
      <c r="R1048315" s="109"/>
      <c r="S1048315" s="110"/>
    </row>
    <row r="1048316" s="5" customFormat="1" spans="4:19">
      <c r="D1048316" s="101"/>
      <c r="E1048316" s="101"/>
      <c r="F1048316" s="102"/>
      <c r="G1048316" s="102"/>
      <c r="H1048316" s="103"/>
      <c r="I1048316" s="104"/>
      <c r="J1048316" s="105"/>
      <c r="K1048316" s="106"/>
      <c r="L1048316" s="104"/>
      <c r="M1048316" s="104"/>
      <c r="N1048316" s="107"/>
      <c r="O1048316" s="108"/>
      <c r="P1048316" s="107"/>
      <c r="Q1048316" s="107"/>
      <c r="R1048316" s="109"/>
      <c r="S1048316" s="110"/>
    </row>
    <row r="1048317" s="5" customFormat="1" spans="4:19">
      <c r="D1048317" s="101"/>
      <c r="E1048317" s="101"/>
      <c r="F1048317" s="102"/>
      <c r="G1048317" s="102"/>
      <c r="H1048317" s="103"/>
      <c r="I1048317" s="104"/>
      <c r="J1048317" s="105"/>
      <c r="K1048317" s="106"/>
      <c r="L1048317" s="104"/>
      <c r="M1048317" s="104"/>
      <c r="N1048317" s="107"/>
      <c r="O1048317" s="108"/>
      <c r="P1048317" s="107"/>
      <c r="Q1048317" s="107"/>
      <c r="R1048317" s="109"/>
      <c r="S1048317" s="110"/>
    </row>
    <row r="1048318" s="5" customFormat="1" spans="4:19">
      <c r="D1048318" s="101"/>
      <c r="E1048318" s="101"/>
      <c r="F1048318" s="102"/>
      <c r="G1048318" s="102"/>
      <c r="H1048318" s="103"/>
      <c r="I1048318" s="104"/>
      <c r="J1048318" s="105"/>
      <c r="K1048318" s="106"/>
      <c r="L1048318" s="104"/>
      <c r="M1048318" s="104"/>
      <c r="N1048318" s="107"/>
      <c r="O1048318" s="108"/>
      <c r="P1048318" s="107"/>
      <c r="Q1048318" s="107"/>
      <c r="R1048318" s="109"/>
      <c r="S1048318" s="110"/>
    </row>
    <row r="1048319" s="5" customFormat="1" spans="4:19">
      <c r="D1048319" s="101"/>
      <c r="E1048319" s="101"/>
      <c r="F1048319" s="102"/>
      <c r="G1048319" s="102"/>
      <c r="H1048319" s="103"/>
      <c r="I1048319" s="104"/>
      <c r="J1048319" s="105"/>
      <c r="K1048319" s="106"/>
      <c r="L1048319" s="104"/>
      <c r="M1048319" s="104"/>
      <c r="N1048319" s="107"/>
      <c r="O1048319" s="108"/>
      <c r="P1048319" s="107"/>
      <c r="Q1048319" s="107"/>
      <c r="R1048319" s="109"/>
      <c r="S1048319" s="110"/>
    </row>
    <row r="1048320" s="5" customFormat="1" spans="4:19">
      <c r="D1048320" s="101"/>
      <c r="E1048320" s="101"/>
      <c r="F1048320" s="102"/>
      <c r="G1048320" s="102"/>
      <c r="H1048320" s="103"/>
      <c r="I1048320" s="104"/>
      <c r="J1048320" s="105"/>
      <c r="K1048320" s="106"/>
      <c r="L1048320" s="104"/>
      <c r="M1048320" s="104"/>
      <c r="N1048320" s="107"/>
      <c r="O1048320" s="108"/>
      <c r="P1048320" s="107"/>
      <c r="Q1048320" s="107"/>
      <c r="R1048320" s="109"/>
      <c r="S1048320" s="110"/>
    </row>
    <row r="1048321" s="5" customFormat="1" spans="4:19">
      <c r="D1048321" s="101"/>
      <c r="E1048321" s="101"/>
      <c r="F1048321" s="102"/>
      <c r="G1048321" s="102"/>
      <c r="H1048321" s="103"/>
      <c r="I1048321" s="104"/>
      <c r="J1048321" s="105"/>
      <c r="K1048321" s="106"/>
      <c r="L1048321" s="104"/>
      <c r="M1048321" s="104"/>
      <c r="N1048321" s="107"/>
      <c r="O1048321" s="108"/>
      <c r="P1048321" s="107"/>
      <c r="Q1048321" s="107"/>
      <c r="R1048321" s="109"/>
      <c r="S1048321" s="110"/>
    </row>
    <row r="1048322" s="5" customFormat="1" spans="4:19">
      <c r="D1048322" s="101"/>
      <c r="E1048322" s="101"/>
      <c r="F1048322" s="102"/>
      <c r="G1048322" s="102"/>
      <c r="H1048322" s="103"/>
      <c r="I1048322" s="104"/>
      <c r="J1048322" s="105"/>
      <c r="K1048322" s="106"/>
      <c r="L1048322" s="104"/>
      <c r="M1048322" s="104"/>
      <c r="N1048322" s="107"/>
      <c r="O1048322" s="108"/>
      <c r="P1048322" s="107"/>
      <c r="Q1048322" s="107"/>
      <c r="R1048322" s="109"/>
      <c r="S1048322" s="110"/>
    </row>
    <row r="1048323" s="5" customFormat="1" spans="4:19">
      <c r="D1048323" s="101"/>
      <c r="E1048323" s="101"/>
      <c r="F1048323" s="102"/>
      <c r="G1048323" s="102"/>
      <c r="H1048323" s="103"/>
      <c r="I1048323" s="104"/>
      <c r="J1048323" s="105"/>
      <c r="K1048323" s="106"/>
      <c r="L1048323" s="104"/>
      <c r="M1048323" s="104"/>
      <c r="N1048323" s="107"/>
      <c r="O1048323" s="108"/>
      <c r="P1048323" s="107"/>
      <c r="Q1048323" s="107"/>
      <c r="R1048323" s="109"/>
      <c r="S1048323" s="110"/>
    </row>
    <row r="1048324" s="5" customFormat="1" spans="4:19">
      <c r="D1048324" s="101"/>
      <c r="E1048324" s="101"/>
      <c r="F1048324" s="102"/>
      <c r="G1048324" s="102"/>
      <c r="H1048324" s="103"/>
      <c r="I1048324" s="104"/>
      <c r="J1048324" s="105"/>
      <c r="K1048324" s="106"/>
      <c r="L1048324" s="104"/>
      <c r="M1048324" s="104"/>
      <c r="N1048324" s="107"/>
      <c r="O1048324" s="108"/>
      <c r="P1048324" s="107"/>
      <c r="Q1048324" s="107"/>
      <c r="R1048324" s="109"/>
      <c r="S1048324" s="110"/>
    </row>
    <row r="1048325" s="5" customFormat="1" spans="4:19">
      <c r="D1048325" s="101"/>
      <c r="E1048325" s="101"/>
      <c r="F1048325" s="102"/>
      <c r="G1048325" s="102"/>
      <c r="H1048325" s="103"/>
      <c r="I1048325" s="104"/>
      <c r="J1048325" s="105"/>
      <c r="K1048325" s="106"/>
      <c r="L1048325" s="104"/>
      <c r="M1048325" s="104"/>
      <c r="N1048325" s="107"/>
      <c r="O1048325" s="108"/>
      <c r="P1048325" s="107"/>
      <c r="Q1048325" s="107"/>
      <c r="R1048325" s="109"/>
      <c r="S1048325" s="110"/>
    </row>
    <row r="1048326" s="5" customFormat="1" spans="4:19">
      <c r="D1048326" s="101"/>
      <c r="E1048326" s="101"/>
      <c r="F1048326" s="102"/>
      <c r="G1048326" s="102"/>
      <c r="H1048326" s="103"/>
      <c r="I1048326" s="104"/>
      <c r="J1048326" s="105"/>
      <c r="K1048326" s="106"/>
      <c r="L1048326" s="104"/>
      <c r="M1048326" s="104"/>
      <c r="N1048326" s="107"/>
      <c r="O1048326" s="108"/>
      <c r="P1048326" s="107"/>
      <c r="Q1048326" s="107"/>
      <c r="R1048326" s="109"/>
      <c r="S1048326" s="110"/>
    </row>
    <row r="1048327" s="5" customFormat="1" spans="4:19">
      <c r="D1048327" s="101"/>
      <c r="E1048327" s="101"/>
      <c r="F1048327" s="102"/>
      <c r="G1048327" s="102"/>
      <c r="H1048327" s="103"/>
      <c r="I1048327" s="104"/>
      <c r="J1048327" s="105"/>
      <c r="K1048327" s="106"/>
      <c r="L1048327" s="104"/>
      <c r="M1048327" s="104"/>
      <c r="N1048327" s="107"/>
      <c r="O1048327" s="108"/>
      <c r="P1048327" s="107"/>
      <c r="Q1048327" s="107"/>
      <c r="R1048327" s="109"/>
      <c r="S1048327" s="110"/>
    </row>
    <row r="1048328" s="5" customFormat="1" spans="4:19">
      <c r="D1048328" s="101"/>
      <c r="E1048328" s="101"/>
      <c r="F1048328" s="102"/>
      <c r="G1048328" s="102"/>
      <c r="H1048328" s="103"/>
      <c r="I1048328" s="104"/>
      <c r="J1048328" s="105"/>
      <c r="K1048328" s="106"/>
      <c r="L1048328" s="104"/>
      <c r="M1048328" s="104"/>
      <c r="N1048328" s="107"/>
      <c r="O1048328" s="108"/>
      <c r="P1048328" s="107"/>
      <c r="Q1048328" s="107"/>
      <c r="R1048328" s="109"/>
      <c r="S1048328" s="110"/>
    </row>
    <row r="1048329" s="5" customFormat="1" spans="4:19">
      <c r="D1048329" s="101"/>
      <c r="E1048329" s="101"/>
      <c r="F1048329" s="102"/>
      <c r="G1048329" s="102"/>
      <c r="H1048329" s="103"/>
      <c r="I1048329" s="104"/>
      <c r="J1048329" s="105"/>
      <c r="K1048329" s="106"/>
      <c r="L1048329" s="104"/>
      <c r="M1048329" s="104"/>
      <c r="N1048329" s="107"/>
      <c r="O1048329" s="108"/>
      <c r="P1048329" s="107"/>
      <c r="Q1048329" s="107"/>
      <c r="R1048329" s="109"/>
      <c r="S1048329" s="110"/>
    </row>
    <row r="1048330" s="5" customFormat="1" spans="4:19">
      <c r="D1048330" s="101"/>
      <c r="E1048330" s="101"/>
      <c r="F1048330" s="102"/>
      <c r="G1048330" s="102"/>
      <c r="H1048330" s="103"/>
      <c r="I1048330" s="104"/>
      <c r="J1048330" s="105"/>
      <c r="K1048330" s="106"/>
      <c r="L1048330" s="104"/>
      <c r="M1048330" s="104"/>
      <c r="N1048330" s="107"/>
      <c r="O1048330" s="108"/>
      <c r="P1048330" s="107"/>
      <c r="Q1048330" s="107"/>
      <c r="R1048330" s="109"/>
      <c r="S1048330" s="110"/>
    </row>
    <row r="1048331" s="5" customFormat="1" spans="4:19">
      <c r="D1048331" s="101"/>
      <c r="E1048331" s="101"/>
      <c r="F1048331" s="102"/>
      <c r="G1048331" s="102"/>
      <c r="H1048331" s="103"/>
      <c r="I1048331" s="104"/>
      <c r="J1048331" s="105"/>
      <c r="K1048331" s="106"/>
      <c r="L1048331" s="104"/>
      <c r="M1048331" s="104"/>
      <c r="N1048331" s="107"/>
      <c r="O1048331" s="108"/>
      <c r="P1048331" s="107"/>
      <c r="Q1048331" s="107"/>
      <c r="R1048331" s="109"/>
      <c r="S1048331" s="110"/>
    </row>
    <row r="1048332" s="5" customFormat="1" spans="4:19">
      <c r="D1048332" s="101"/>
      <c r="E1048332" s="101"/>
      <c r="F1048332" s="102"/>
      <c r="G1048332" s="102"/>
      <c r="H1048332" s="103"/>
      <c r="I1048332" s="104"/>
      <c r="J1048332" s="105"/>
      <c r="K1048332" s="106"/>
      <c r="L1048332" s="104"/>
      <c r="M1048332" s="104"/>
      <c r="N1048332" s="107"/>
      <c r="O1048332" s="108"/>
      <c r="P1048332" s="107"/>
      <c r="Q1048332" s="107"/>
      <c r="R1048332" s="109"/>
      <c r="S1048332" s="110"/>
    </row>
    <row r="1048333" s="5" customFormat="1" spans="4:19">
      <c r="D1048333" s="101"/>
      <c r="E1048333" s="101"/>
      <c r="F1048333" s="102"/>
      <c r="G1048333" s="102"/>
      <c r="H1048333" s="103"/>
      <c r="I1048333" s="104"/>
      <c r="J1048333" s="105"/>
      <c r="K1048333" s="106"/>
      <c r="L1048333" s="104"/>
      <c r="M1048333" s="104"/>
      <c r="N1048333" s="107"/>
      <c r="O1048333" s="108"/>
      <c r="P1048333" s="107"/>
      <c r="Q1048333" s="107"/>
      <c r="R1048333" s="109"/>
      <c r="S1048333" s="110"/>
    </row>
    <row r="1048334" s="5" customFormat="1" spans="4:19">
      <c r="D1048334" s="101"/>
      <c r="E1048334" s="101"/>
      <c r="F1048334" s="102"/>
      <c r="G1048334" s="102"/>
      <c r="H1048334" s="103"/>
      <c r="I1048334" s="104"/>
      <c r="J1048334" s="105"/>
      <c r="K1048334" s="106"/>
      <c r="L1048334" s="104"/>
      <c r="M1048334" s="104"/>
      <c r="N1048334" s="107"/>
      <c r="O1048334" s="108"/>
      <c r="P1048334" s="107"/>
      <c r="Q1048334" s="107"/>
      <c r="R1048334" s="109"/>
      <c r="S1048334" s="110"/>
    </row>
    <row r="1048335" s="5" customFormat="1" spans="4:19">
      <c r="D1048335" s="101"/>
      <c r="E1048335" s="101"/>
      <c r="F1048335" s="102"/>
      <c r="G1048335" s="102"/>
      <c r="H1048335" s="103"/>
      <c r="I1048335" s="104"/>
      <c r="J1048335" s="105"/>
      <c r="K1048335" s="106"/>
      <c r="L1048335" s="104"/>
      <c r="M1048335" s="104"/>
      <c r="N1048335" s="107"/>
      <c r="O1048335" s="108"/>
      <c r="P1048335" s="107"/>
      <c r="Q1048335" s="107"/>
      <c r="R1048335" s="109"/>
      <c r="S1048335" s="110"/>
    </row>
    <row r="1048336" s="5" customFormat="1" spans="4:19">
      <c r="D1048336" s="101"/>
      <c r="E1048336" s="101"/>
      <c r="F1048336" s="102"/>
      <c r="G1048336" s="102"/>
      <c r="H1048336" s="103"/>
      <c r="I1048336" s="104"/>
      <c r="J1048336" s="105"/>
      <c r="K1048336" s="106"/>
      <c r="L1048336" s="104"/>
      <c r="M1048336" s="104"/>
      <c r="N1048336" s="107"/>
      <c r="O1048336" s="108"/>
      <c r="P1048336" s="107"/>
      <c r="Q1048336" s="107"/>
      <c r="R1048336" s="109"/>
      <c r="S1048336" s="110"/>
    </row>
    <row r="1048337" s="5" customFormat="1" spans="4:19">
      <c r="D1048337" s="101"/>
      <c r="E1048337" s="101"/>
      <c r="F1048337" s="102"/>
      <c r="G1048337" s="102"/>
      <c r="H1048337" s="103"/>
      <c r="I1048337" s="104"/>
      <c r="J1048337" s="105"/>
      <c r="K1048337" s="106"/>
      <c r="L1048337" s="104"/>
      <c r="M1048337" s="104"/>
      <c r="N1048337" s="107"/>
      <c r="O1048337" s="108"/>
      <c r="P1048337" s="107"/>
      <c r="Q1048337" s="107"/>
      <c r="R1048337" s="109"/>
      <c r="S1048337" s="110"/>
    </row>
    <row r="1048338" s="5" customFormat="1" spans="4:19">
      <c r="D1048338" s="101"/>
      <c r="E1048338" s="101"/>
      <c r="F1048338" s="102"/>
      <c r="G1048338" s="102"/>
      <c r="H1048338" s="103"/>
      <c r="I1048338" s="104"/>
      <c r="J1048338" s="105"/>
      <c r="K1048338" s="106"/>
      <c r="L1048338" s="104"/>
      <c r="M1048338" s="104"/>
      <c r="N1048338" s="107"/>
      <c r="O1048338" s="108"/>
      <c r="P1048338" s="107"/>
      <c r="Q1048338" s="107"/>
      <c r="R1048338" s="109"/>
      <c r="S1048338" s="110"/>
    </row>
    <row r="1048339" s="5" customFormat="1" spans="4:19">
      <c r="D1048339" s="101"/>
      <c r="E1048339" s="101"/>
      <c r="F1048339" s="102"/>
      <c r="G1048339" s="102"/>
      <c r="H1048339" s="103"/>
      <c r="I1048339" s="104"/>
      <c r="J1048339" s="105"/>
      <c r="K1048339" s="106"/>
      <c r="L1048339" s="104"/>
      <c r="M1048339" s="104"/>
      <c r="N1048339" s="107"/>
      <c r="O1048339" s="108"/>
      <c r="P1048339" s="107"/>
      <c r="Q1048339" s="107"/>
      <c r="R1048339" s="109"/>
      <c r="S1048339" s="110"/>
    </row>
    <row r="1048340" s="5" customFormat="1" spans="4:19">
      <c r="D1048340" s="101"/>
      <c r="E1048340" s="101"/>
      <c r="F1048340" s="102"/>
      <c r="G1048340" s="102"/>
      <c r="H1048340" s="103"/>
      <c r="I1048340" s="104"/>
      <c r="J1048340" s="105"/>
      <c r="K1048340" s="106"/>
      <c r="L1048340" s="104"/>
      <c r="M1048340" s="104"/>
      <c r="N1048340" s="107"/>
      <c r="O1048340" s="108"/>
      <c r="P1048340" s="107"/>
      <c r="Q1048340" s="107"/>
      <c r="R1048340" s="109"/>
      <c r="S1048340" s="110"/>
    </row>
    <row r="1048341" s="5" customFormat="1" spans="4:19">
      <c r="D1048341" s="101"/>
      <c r="E1048341" s="101"/>
      <c r="F1048341" s="102"/>
      <c r="G1048341" s="102"/>
      <c r="H1048341" s="103"/>
      <c r="I1048341" s="104"/>
      <c r="J1048341" s="105"/>
      <c r="K1048341" s="106"/>
      <c r="L1048341" s="104"/>
      <c r="M1048341" s="104"/>
      <c r="N1048341" s="107"/>
      <c r="O1048341" s="108"/>
      <c r="P1048341" s="107"/>
      <c r="Q1048341" s="107"/>
      <c r="R1048341" s="109"/>
      <c r="S1048341" s="110"/>
    </row>
    <row r="1048342" s="5" customFormat="1" spans="4:19">
      <c r="D1048342" s="101"/>
      <c r="E1048342" s="101"/>
      <c r="F1048342" s="102"/>
      <c r="G1048342" s="102"/>
      <c r="H1048342" s="103"/>
      <c r="I1048342" s="104"/>
      <c r="J1048342" s="105"/>
      <c r="K1048342" s="106"/>
      <c r="L1048342" s="104"/>
      <c r="M1048342" s="104"/>
      <c r="N1048342" s="107"/>
      <c r="O1048342" s="108"/>
      <c r="P1048342" s="107"/>
      <c r="Q1048342" s="107"/>
      <c r="R1048342" s="109"/>
      <c r="S1048342" s="110"/>
    </row>
    <row r="1048343" s="5" customFormat="1" spans="4:19">
      <c r="D1048343" s="101"/>
      <c r="E1048343" s="101"/>
      <c r="F1048343" s="102"/>
      <c r="G1048343" s="102"/>
      <c r="H1048343" s="103"/>
      <c r="I1048343" s="104"/>
      <c r="J1048343" s="105"/>
      <c r="K1048343" s="106"/>
      <c r="L1048343" s="104"/>
      <c r="M1048343" s="104"/>
      <c r="N1048343" s="107"/>
      <c r="O1048343" s="108"/>
      <c r="P1048343" s="107"/>
      <c r="Q1048343" s="107"/>
      <c r="R1048343" s="109"/>
      <c r="S1048343" s="110"/>
    </row>
    <row r="1048344" s="5" customFormat="1" spans="4:19">
      <c r="D1048344" s="101"/>
      <c r="E1048344" s="101"/>
      <c r="F1048344" s="102"/>
      <c r="G1048344" s="102"/>
      <c r="H1048344" s="103"/>
      <c r="I1048344" s="104"/>
      <c r="J1048344" s="105"/>
      <c r="K1048344" s="106"/>
      <c r="L1048344" s="104"/>
      <c r="M1048344" s="104"/>
      <c r="N1048344" s="107"/>
      <c r="O1048344" s="108"/>
      <c r="P1048344" s="107"/>
      <c r="Q1048344" s="107"/>
      <c r="R1048344" s="109"/>
      <c r="S1048344" s="110"/>
    </row>
    <row r="1048345" s="5" customFormat="1" spans="4:19">
      <c r="D1048345" s="101"/>
      <c r="E1048345" s="101"/>
      <c r="F1048345" s="102"/>
      <c r="G1048345" s="102"/>
      <c r="H1048345" s="103"/>
      <c r="I1048345" s="104"/>
      <c r="J1048345" s="105"/>
      <c r="K1048345" s="106"/>
      <c r="L1048345" s="104"/>
      <c r="M1048345" s="104"/>
      <c r="N1048345" s="107"/>
      <c r="O1048345" s="108"/>
      <c r="P1048345" s="107"/>
      <c r="Q1048345" s="107"/>
      <c r="R1048345" s="109"/>
      <c r="S1048345" s="110"/>
    </row>
    <row r="1048346" s="5" customFormat="1" spans="4:19">
      <c r="D1048346" s="101"/>
      <c r="E1048346" s="101"/>
      <c r="F1048346" s="102"/>
      <c r="G1048346" s="102"/>
      <c r="H1048346" s="103"/>
      <c r="I1048346" s="104"/>
      <c r="J1048346" s="105"/>
      <c r="K1048346" s="106"/>
      <c r="L1048346" s="104"/>
      <c r="M1048346" s="104"/>
      <c r="N1048346" s="107"/>
      <c r="O1048346" s="108"/>
      <c r="P1048346" s="107"/>
      <c r="Q1048346" s="107"/>
      <c r="R1048346" s="109"/>
      <c r="S1048346" s="110"/>
    </row>
    <row r="1048347" s="5" customFormat="1" spans="4:19">
      <c r="D1048347" s="101"/>
      <c r="E1048347" s="101"/>
      <c r="F1048347" s="102"/>
      <c r="G1048347" s="102"/>
      <c r="H1048347" s="103"/>
      <c r="I1048347" s="104"/>
      <c r="J1048347" s="105"/>
      <c r="K1048347" s="106"/>
      <c r="L1048347" s="104"/>
      <c r="M1048347" s="104"/>
      <c r="N1048347" s="107"/>
      <c r="O1048347" s="108"/>
      <c r="P1048347" s="107"/>
      <c r="Q1048347" s="107"/>
      <c r="R1048347" s="109"/>
      <c r="S1048347" s="110"/>
    </row>
    <row r="1048348" s="5" customFormat="1" spans="4:19">
      <c r="D1048348" s="101"/>
      <c r="E1048348" s="101"/>
      <c r="F1048348" s="102"/>
      <c r="G1048348" s="102"/>
      <c r="H1048348" s="103"/>
      <c r="I1048348" s="104"/>
      <c r="J1048348" s="105"/>
      <c r="K1048348" s="106"/>
      <c r="L1048348" s="104"/>
      <c r="M1048348" s="104"/>
      <c r="N1048348" s="107"/>
      <c r="O1048348" s="108"/>
      <c r="P1048348" s="107"/>
      <c r="Q1048348" s="107"/>
      <c r="R1048348" s="109"/>
      <c r="S1048348" s="110"/>
    </row>
    <row r="1048349" s="5" customFormat="1" spans="4:19">
      <c r="D1048349" s="101"/>
      <c r="E1048349" s="101"/>
      <c r="F1048349" s="102"/>
      <c r="G1048349" s="102"/>
      <c r="H1048349" s="103"/>
      <c r="I1048349" s="104"/>
      <c r="J1048349" s="105"/>
      <c r="K1048349" s="106"/>
      <c r="L1048349" s="104"/>
      <c r="M1048349" s="104"/>
      <c r="N1048349" s="107"/>
      <c r="O1048349" s="108"/>
      <c r="P1048349" s="107"/>
      <c r="Q1048349" s="107"/>
      <c r="R1048349" s="109"/>
      <c r="S1048349" s="110"/>
    </row>
    <row r="1048350" s="5" customFormat="1" spans="4:19">
      <c r="D1048350" s="101"/>
      <c r="E1048350" s="101"/>
      <c r="F1048350" s="102"/>
      <c r="G1048350" s="102"/>
      <c r="H1048350" s="103"/>
      <c r="I1048350" s="104"/>
      <c r="J1048350" s="105"/>
      <c r="K1048350" s="106"/>
      <c r="L1048350" s="104"/>
      <c r="M1048350" s="104"/>
      <c r="N1048350" s="107"/>
      <c r="O1048350" s="108"/>
      <c r="P1048350" s="107"/>
      <c r="Q1048350" s="107"/>
      <c r="R1048350" s="109"/>
      <c r="S1048350" s="110"/>
    </row>
    <row r="1048351" s="5" customFormat="1" spans="4:19">
      <c r="D1048351" s="101"/>
      <c r="E1048351" s="101"/>
      <c r="F1048351" s="102"/>
      <c r="G1048351" s="102"/>
      <c r="H1048351" s="103"/>
      <c r="I1048351" s="104"/>
      <c r="J1048351" s="105"/>
      <c r="K1048351" s="106"/>
      <c r="L1048351" s="104"/>
      <c r="M1048351" s="104"/>
      <c r="N1048351" s="107"/>
      <c r="O1048351" s="108"/>
      <c r="P1048351" s="107"/>
      <c r="Q1048351" s="107"/>
      <c r="R1048351" s="109"/>
      <c r="S1048351" s="110"/>
    </row>
    <row r="1048352" s="5" customFormat="1" spans="4:19">
      <c r="D1048352" s="101"/>
      <c r="E1048352" s="101"/>
      <c r="F1048352" s="102"/>
      <c r="G1048352" s="102"/>
      <c r="H1048352" s="103"/>
      <c r="I1048352" s="104"/>
      <c r="J1048352" s="105"/>
      <c r="K1048352" s="106"/>
      <c r="L1048352" s="104"/>
      <c r="M1048352" s="104"/>
      <c r="N1048352" s="107"/>
      <c r="O1048352" s="108"/>
      <c r="P1048352" s="107"/>
      <c r="Q1048352" s="107"/>
      <c r="R1048352" s="109"/>
      <c r="S1048352" s="110"/>
    </row>
    <row r="1048353" s="5" customFormat="1" spans="4:19">
      <c r="D1048353" s="101"/>
      <c r="E1048353" s="101"/>
      <c r="F1048353" s="102"/>
      <c r="G1048353" s="102"/>
      <c r="H1048353" s="103"/>
      <c r="I1048353" s="104"/>
      <c r="J1048353" s="105"/>
      <c r="K1048353" s="106"/>
      <c r="L1048353" s="104"/>
      <c r="M1048353" s="104"/>
      <c r="N1048353" s="107"/>
      <c r="O1048353" s="108"/>
      <c r="P1048353" s="107"/>
      <c r="Q1048353" s="107"/>
      <c r="R1048353" s="109"/>
      <c r="S1048353" s="110"/>
    </row>
    <row r="1048354" s="5" customFormat="1" spans="4:19">
      <c r="D1048354" s="101"/>
      <c r="E1048354" s="101"/>
      <c r="F1048354" s="102"/>
      <c r="G1048354" s="102"/>
      <c r="H1048354" s="103"/>
      <c r="I1048354" s="104"/>
      <c r="J1048354" s="105"/>
      <c r="K1048354" s="106"/>
      <c r="L1048354" s="104"/>
      <c r="M1048354" s="104"/>
      <c r="N1048354" s="107"/>
      <c r="O1048354" s="108"/>
      <c r="P1048354" s="107"/>
      <c r="Q1048354" s="107"/>
      <c r="R1048354" s="109"/>
      <c r="S1048354" s="110"/>
    </row>
    <row r="1048355" s="5" customFormat="1" spans="4:19">
      <c r="D1048355" s="101"/>
      <c r="E1048355" s="101"/>
      <c r="F1048355" s="102"/>
      <c r="G1048355" s="102"/>
      <c r="H1048355" s="103"/>
      <c r="I1048355" s="104"/>
      <c r="J1048355" s="105"/>
      <c r="K1048355" s="106"/>
      <c r="L1048355" s="104"/>
      <c r="M1048355" s="104"/>
      <c r="N1048355" s="107"/>
      <c r="O1048355" s="108"/>
      <c r="P1048355" s="107"/>
      <c r="Q1048355" s="107"/>
      <c r="R1048355" s="109"/>
      <c r="S1048355" s="110"/>
    </row>
    <row r="1048356" s="5" customFormat="1" spans="4:19">
      <c r="D1048356" s="101"/>
      <c r="E1048356" s="101"/>
      <c r="F1048356" s="102"/>
      <c r="G1048356" s="102"/>
      <c r="H1048356" s="103"/>
      <c r="I1048356" s="104"/>
      <c r="J1048356" s="105"/>
      <c r="K1048356" s="106"/>
      <c r="L1048356" s="104"/>
      <c r="M1048356" s="104"/>
      <c r="N1048356" s="107"/>
      <c r="O1048356" s="108"/>
      <c r="P1048356" s="107"/>
      <c r="Q1048356" s="107"/>
      <c r="R1048356" s="109"/>
      <c r="S1048356" s="110"/>
    </row>
    <row r="1048357" s="5" customFormat="1" spans="4:19">
      <c r="D1048357" s="101"/>
      <c r="E1048357" s="101"/>
      <c r="F1048357" s="102"/>
      <c r="G1048357" s="102"/>
      <c r="H1048357" s="103"/>
      <c r="I1048357" s="104"/>
      <c r="J1048357" s="105"/>
      <c r="K1048357" s="106"/>
      <c r="L1048357" s="104"/>
      <c r="M1048357" s="104"/>
      <c r="N1048357" s="107"/>
      <c r="O1048357" s="108"/>
      <c r="P1048357" s="107"/>
      <c r="Q1048357" s="107"/>
      <c r="R1048357" s="109"/>
      <c r="S1048357" s="110"/>
    </row>
    <row r="1048358" s="5" customFormat="1" spans="4:19">
      <c r="D1048358" s="101"/>
      <c r="E1048358" s="101"/>
      <c r="F1048358" s="102"/>
      <c r="G1048358" s="102"/>
      <c r="H1048358" s="103"/>
      <c r="I1048358" s="104"/>
      <c r="J1048358" s="105"/>
      <c r="K1048358" s="106"/>
      <c r="L1048358" s="104"/>
      <c r="M1048358" s="104"/>
      <c r="N1048358" s="107"/>
      <c r="O1048358" s="108"/>
      <c r="P1048358" s="107"/>
      <c r="Q1048358" s="107"/>
      <c r="R1048358" s="109"/>
      <c r="S1048358" s="110"/>
    </row>
    <row r="1048359" s="5" customFormat="1" spans="4:19">
      <c r="D1048359" s="101"/>
      <c r="E1048359" s="101"/>
      <c r="F1048359" s="102"/>
      <c r="G1048359" s="102"/>
      <c r="H1048359" s="103"/>
      <c r="I1048359" s="104"/>
      <c r="J1048359" s="105"/>
      <c r="K1048359" s="106"/>
      <c r="L1048359" s="104"/>
      <c r="M1048359" s="104"/>
      <c r="N1048359" s="107"/>
      <c r="O1048359" s="108"/>
      <c r="P1048359" s="107"/>
      <c r="Q1048359" s="107"/>
      <c r="R1048359" s="109"/>
      <c r="S1048359" s="110"/>
    </row>
    <row r="1048360" s="5" customFormat="1" spans="4:19">
      <c r="D1048360" s="101"/>
      <c r="E1048360" s="101"/>
      <c r="F1048360" s="102"/>
      <c r="G1048360" s="102"/>
      <c r="H1048360" s="103"/>
      <c r="I1048360" s="104"/>
      <c r="J1048360" s="105"/>
      <c r="K1048360" s="106"/>
      <c r="L1048360" s="104"/>
      <c r="M1048360" s="104"/>
      <c r="N1048360" s="107"/>
      <c r="O1048360" s="108"/>
      <c r="P1048360" s="107"/>
      <c r="Q1048360" s="107"/>
      <c r="R1048360" s="109"/>
      <c r="S1048360" s="110"/>
    </row>
    <row r="1048361" s="5" customFormat="1" spans="4:19">
      <c r="D1048361" s="101"/>
      <c r="E1048361" s="101"/>
      <c r="F1048361" s="102"/>
      <c r="G1048361" s="102"/>
      <c r="H1048361" s="103"/>
      <c r="I1048361" s="104"/>
      <c r="J1048361" s="105"/>
      <c r="K1048361" s="106"/>
      <c r="L1048361" s="104"/>
      <c r="M1048361" s="104"/>
      <c r="N1048361" s="107"/>
      <c r="O1048361" s="108"/>
      <c r="P1048361" s="107"/>
      <c r="Q1048361" s="107"/>
      <c r="R1048361" s="109"/>
      <c r="S1048361" s="110"/>
    </row>
    <row r="1048362" s="5" customFormat="1" spans="4:19">
      <c r="D1048362" s="101"/>
      <c r="E1048362" s="101"/>
      <c r="F1048362" s="102"/>
      <c r="G1048362" s="102"/>
      <c r="H1048362" s="103"/>
      <c r="I1048362" s="104"/>
      <c r="J1048362" s="105"/>
      <c r="K1048362" s="106"/>
      <c r="L1048362" s="104"/>
      <c r="M1048362" s="104"/>
      <c r="N1048362" s="107"/>
      <c r="O1048362" s="108"/>
      <c r="P1048362" s="107"/>
      <c r="Q1048362" s="107"/>
      <c r="R1048362" s="109"/>
      <c r="S1048362" s="110"/>
    </row>
    <row r="1048363" s="5" customFormat="1" spans="4:19">
      <c r="D1048363" s="101"/>
      <c r="E1048363" s="101"/>
      <c r="F1048363" s="102"/>
      <c r="G1048363" s="102"/>
      <c r="H1048363" s="103"/>
      <c r="I1048363" s="104"/>
      <c r="J1048363" s="105"/>
      <c r="K1048363" s="106"/>
      <c r="L1048363" s="104"/>
      <c r="M1048363" s="104"/>
      <c r="N1048363" s="107"/>
      <c r="O1048363" s="108"/>
      <c r="P1048363" s="107"/>
      <c r="Q1048363" s="107"/>
      <c r="R1048363" s="109"/>
      <c r="S1048363" s="110"/>
    </row>
    <row r="1048364" s="5" customFormat="1" spans="4:19">
      <c r="D1048364" s="101"/>
      <c r="E1048364" s="101"/>
      <c r="F1048364" s="102"/>
      <c r="G1048364" s="102"/>
      <c r="H1048364" s="103"/>
      <c r="I1048364" s="104"/>
      <c r="J1048364" s="105"/>
      <c r="K1048364" s="106"/>
      <c r="L1048364" s="104"/>
      <c r="M1048364" s="104"/>
      <c r="N1048364" s="107"/>
      <c r="O1048364" s="108"/>
      <c r="P1048364" s="107"/>
      <c r="Q1048364" s="107"/>
      <c r="R1048364" s="109"/>
      <c r="S1048364" s="110"/>
    </row>
    <row r="1048365" s="5" customFormat="1" spans="4:19">
      <c r="D1048365" s="101"/>
      <c r="E1048365" s="101"/>
      <c r="F1048365" s="102"/>
      <c r="G1048365" s="102"/>
      <c r="H1048365" s="103"/>
      <c r="I1048365" s="104"/>
      <c r="J1048365" s="105"/>
      <c r="K1048365" s="106"/>
      <c r="L1048365" s="104"/>
      <c r="M1048365" s="104"/>
      <c r="N1048365" s="107"/>
      <c r="O1048365" s="108"/>
      <c r="P1048365" s="107"/>
      <c r="Q1048365" s="107"/>
      <c r="R1048365" s="109"/>
      <c r="S1048365" s="110"/>
    </row>
    <row r="1048366" s="5" customFormat="1" spans="4:19">
      <c r="D1048366" s="101"/>
      <c r="E1048366" s="101"/>
      <c r="F1048366" s="102"/>
      <c r="G1048366" s="102"/>
      <c r="H1048366" s="103"/>
      <c r="I1048366" s="104"/>
      <c r="J1048366" s="105"/>
      <c r="K1048366" s="106"/>
      <c r="L1048366" s="104"/>
      <c r="M1048366" s="104"/>
      <c r="N1048366" s="107"/>
      <c r="O1048366" s="108"/>
      <c r="P1048366" s="107"/>
      <c r="Q1048366" s="107"/>
      <c r="R1048366" s="109"/>
      <c r="S1048366" s="110"/>
    </row>
    <row r="1048367" s="5" customFormat="1" spans="4:19">
      <c r="D1048367" s="101"/>
      <c r="E1048367" s="101"/>
      <c r="F1048367" s="102"/>
      <c r="G1048367" s="102"/>
      <c r="H1048367" s="103"/>
      <c r="I1048367" s="104"/>
      <c r="J1048367" s="105"/>
      <c r="K1048367" s="106"/>
      <c r="L1048367" s="104"/>
      <c r="M1048367" s="104"/>
      <c r="N1048367" s="107"/>
      <c r="O1048367" s="108"/>
      <c r="P1048367" s="107"/>
      <c r="Q1048367" s="107"/>
      <c r="R1048367" s="109"/>
      <c r="S1048367" s="110"/>
    </row>
    <row r="1048368" s="5" customFormat="1" spans="4:19">
      <c r="D1048368" s="101"/>
      <c r="E1048368" s="101"/>
      <c r="F1048368" s="102"/>
      <c r="G1048368" s="102"/>
      <c r="H1048368" s="103"/>
      <c r="I1048368" s="104"/>
      <c r="J1048368" s="105"/>
      <c r="K1048368" s="106"/>
      <c r="L1048368" s="104"/>
      <c r="M1048368" s="104"/>
      <c r="N1048368" s="107"/>
      <c r="O1048368" s="108"/>
      <c r="P1048368" s="107"/>
      <c r="Q1048368" s="107"/>
      <c r="R1048368" s="109"/>
      <c r="S1048368" s="110"/>
    </row>
    <row r="1048369" s="5" customFormat="1" spans="4:19">
      <c r="D1048369" s="101"/>
      <c r="E1048369" s="101"/>
      <c r="F1048369" s="102"/>
      <c r="G1048369" s="102"/>
      <c r="H1048369" s="103"/>
      <c r="I1048369" s="104"/>
      <c r="J1048369" s="105"/>
      <c r="K1048369" s="106"/>
      <c r="L1048369" s="104"/>
      <c r="M1048369" s="104"/>
      <c r="N1048369" s="107"/>
      <c r="O1048369" s="108"/>
      <c r="P1048369" s="107"/>
      <c r="Q1048369" s="107"/>
      <c r="R1048369" s="109"/>
      <c r="S1048369" s="110"/>
    </row>
    <row r="1048370" s="5" customFormat="1" spans="4:19">
      <c r="D1048370" s="101"/>
      <c r="E1048370" s="101"/>
      <c r="F1048370" s="102"/>
      <c r="G1048370" s="102"/>
      <c r="H1048370" s="103"/>
      <c r="I1048370" s="104"/>
      <c r="J1048370" s="105"/>
      <c r="K1048370" s="106"/>
      <c r="L1048370" s="104"/>
      <c r="M1048370" s="104"/>
      <c r="N1048370" s="107"/>
      <c r="O1048370" s="108"/>
      <c r="P1048370" s="107"/>
      <c r="Q1048370" s="107"/>
      <c r="R1048370" s="109"/>
      <c r="S1048370" s="110"/>
    </row>
    <row r="1048371" s="5" customFormat="1" spans="4:19">
      <c r="D1048371" s="101"/>
      <c r="E1048371" s="101"/>
      <c r="F1048371" s="102"/>
      <c r="G1048371" s="102"/>
      <c r="H1048371" s="103"/>
      <c r="I1048371" s="104"/>
      <c r="J1048371" s="105"/>
      <c r="K1048371" s="106"/>
      <c r="L1048371" s="104"/>
      <c r="M1048371" s="104"/>
      <c r="N1048371" s="107"/>
      <c r="O1048371" s="108"/>
      <c r="P1048371" s="107"/>
      <c r="Q1048371" s="107"/>
      <c r="R1048371" s="109"/>
      <c r="S1048371" s="110"/>
    </row>
    <row r="1048372" s="5" customFormat="1" spans="4:19">
      <c r="D1048372" s="101"/>
      <c r="E1048372" s="101"/>
      <c r="F1048372" s="102"/>
      <c r="G1048372" s="102"/>
      <c r="H1048372" s="103"/>
      <c r="I1048372" s="104"/>
      <c r="J1048372" s="105"/>
      <c r="K1048372" s="106"/>
      <c r="L1048372" s="104"/>
      <c r="M1048372" s="104"/>
      <c r="N1048372" s="107"/>
      <c r="O1048372" s="108"/>
      <c r="P1048372" s="107"/>
      <c r="Q1048372" s="107"/>
      <c r="R1048372" s="109"/>
      <c r="S1048372" s="110"/>
    </row>
    <row r="1048373" s="5" customFormat="1" spans="4:19">
      <c r="D1048373" s="101"/>
      <c r="E1048373" s="101"/>
      <c r="F1048373" s="102"/>
      <c r="G1048373" s="102"/>
      <c r="H1048373" s="103"/>
      <c r="I1048373" s="104"/>
      <c r="J1048373" s="105"/>
      <c r="K1048373" s="106"/>
      <c r="L1048373" s="104"/>
      <c r="M1048373" s="104"/>
      <c r="N1048373" s="107"/>
      <c r="O1048373" s="108"/>
      <c r="P1048373" s="107"/>
      <c r="Q1048373" s="107"/>
      <c r="R1048373" s="109"/>
      <c r="S1048373" s="110"/>
    </row>
    <row r="1048374" s="5" customFormat="1" spans="4:19">
      <c r="D1048374" s="101"/>
      <c r="E1048374" s="101"/>
      <c r="F1048374" s="102"/>
      <c r="G1048374" s="102"/>
      <c r="H1048374" s="103"/>
      <c r="I1048374" s="104"/>
      <c r="J1048374" s="105"/>
      <c r="K1048374" s="106"/>
      <c r="L1048374" s="104"/>
      <c r="M1048374" s="104"/>
      <c r="N1048374" s="107"/>
      <c r="O1048374" s="108"/>
      <c r="P1048374" s="107"/>
      <c r="Q1048374" s="107"/>
      <c r="R1048374" s="109"/>
      <c r="S1048374" s="110"/>
    </row>
    <row r="1048375" s="5" customFormat="1" spans="4:19">
      <c r="D1048375" s="101"/>
      <c r="E1048375" s="101"/>
      <c r="F1048375" s="102"/>
      <c r="G1048375" s="102"/>
      <c r="H1048375" s="103"/>
      <c r="I1048375" s="104"/>
      <c r="J1048375" s="105"/>
      <c r="K1048375" s="106"/>
      <c r="L1048375" s="104"/>
      <c r="M1048375" s="104"/>
      <c r="N1048375" s="107"/>
      <c r="O1048375" s="108"/>
      <c r="P1048375" s="107"/>
      <c r="Q1048375" s="107"/>
      <c r="R1048375" s="109"/>
      <c r="S1048375" s="110"/>
    </row>
    <row r="1048376" s="5" customFormat="1" spans="4:19">
      <c r="D1048376" s="101"/>
      <c r="E1048376" s="101"/>
      <c r="F1048376" s="102"/>
      <c r="G1048376" s="102"/>
      <c r="H1048376" s="103"/>
      <c r="I1048376" s="104"/>
      <c r="J1048376" s="105"/>
      <c r="K1048376" s="106"/>
      <c r="L1048376" s="104"/>
      <c r="M1048376" s="104"/>
      <c r="N1048376" s="107"/>
      <c r="O1048376" s="108"/>
      <c r="P1048376" s="107"/>
      <c r="Q1048376" s="107"/>
      <c r="R1048376" s="109"/>
      <c r="S1048376" s="110"/>
    </row>
    <row r="1048377" s="5" customFormat="1" spans="4:19">
      <c r="D1048377" s="101"/>
      <c r="E1048377" s="101"/>
      <c r="F1048377" s="102"/>
      <c r="G1048377" s="102"/>
      <c r="H1048377" s="103"/>
      <c r="I1048377" s="104"/>
      <c r="J1048377" s="105"/>
      <c r="K1048377" s="106"/>
      <c r="L1048377" s="104"/>
      <c r="M1048377" s="104"/>
      <c r="N1048377" s="107"/>
      <c r="O1048377" s="108"/>
      <c r="P1048377" s="107"/>
      <c r="Q1048377" s="107"/>
      <c r="R1048377" s="109"/>
      <c r="S1048377" s="110"/>
    </row>
    <row r="1048378" s="5" customFormat="1" spans="4:19">
      <c r="D1048378" s="101"/>
      <c r="E1048378" s="101"/>
      <c r="F1048378" s="102"/>
      <c r="G1048378" s="102"/>
      <c r="H1048378" s="103"/>
      <c r="I1048378" s="104"/>
      <c r="J1048378" s="105"/>
      <c r="K1048378" s="106"/>
      <c r="L1048378" s="104"/>
      <c r="M1048378" s="104"/>
      <c r="N1048378" s="107"/>
      <c r="O1048378" s="108"/>
      <c r="P1048378" s="107"/>
      <c r="Q1048378" s="107"/>
      <c r="R1048378" s="109"/>
      <c r="S1048378" s="110"/>
    </row>
    <row r="1048379" s="5" customFormat="1" spans="4:19">
      <c r="D1048379" s="101"/>
      <c r="E1048379" s="101"/>
      <c r="F1048379" s="102"/>
      <c r="G1048379" s="102"/>
      <c r="H1048379" s="103"/>
      <c r="I1048379" s="104"/>
      <c r="J1048379" s="105"/>
      <c r="K1048379" s="106"/>
      <c r="L1048379" s="104"/>
      <c r="M1048379" s="104"/>
      <c r="N1048379" s="107"/>
      <c r="O1048379" s="108"/>
      <c r="P1048379" s="107"/>
      <c r="Q1048379" s="107"/>
      <c r="R1048379" s="109"/>
      <c r="S1048379" s="110"/>
    </row>
    <row r="1048380" s="5" customFormat="1" spans="4:19">
      <c r="D1048380" s="101"/>
      <c r="E1048380" s="101"/>
      <c r="F1048380" s="102"/>
      <c r="G1048380" s="102"/>
      <c r="H1048380" s="103"/>
      <c r="I1048380" s="104"/>
      <c r="J1048380" s="105"/>
      <c r="K1048380" s="106"/>
      <c r="L1048380" s="104"/>
      <c r="M1048380" s="104"/>
      <c r="N1048380" s="107"/>
      <c r="O1048380" s="108"/>
      <c r="P1048380" s="107"/>
      <c r="Q1048380" s="107"/>
      <c r="R1048380" s="109"/>
      <c r="S1048380" s="110"/>
    </row>
    <row r="1048381" s="5" customFormat="1" spans="4:19">
      <c r="D1048381" s="101"/>
      <c r="E1048381" s="101"/>
      <c r="F1048381" s="102"/>
      <c r="G1048381" s="102"/>
      <c r="H1048381" s="103"/>
      <c r="I1048381" s="104"/>
      <c r="J1048381" s="105"/>
      <c r="K1048381" s="106"/>
      <c r="L1048381" s="104"/>
      <c r="M1048381" s="104"/>
      <c r="N1048381" s="107"/>
      <c r="O1048381" s="108"/>
      <c r="P1048381" s="107"/>
      <c r="Q1048381" s="107"/>
      <c r="R1048381" s="109"/>
      <c r="S1048381" s="110"/>
    </row>
    <row r="1048382" s="5" customFormat="1" spans="4:19">
      <c r="D1048382" s="101"/>
      <c r="E1048382" s="101"/>
      <c r="F1048382" s="102"/>
      <c r="G1048382" s="102"/>
      <c r="H1048382" s="103"/>
      <c r="I1048382" s="104"/>
      <c r="J1048382" s="105"/>
      <c r="K1048382" s="106"/>
      <c r="L1048382" s="104"/>
      <c r="M1048382" s="104"/>
      <c r="N1048382" s="107"/>
      <c r="O1048382" s="108"/>
      <c r="P1048382" s="107"/>
      <c r="Q1048382" s="107"/>
      <c r="R1048382" s="109"/>
      <c r="S1048382" s="110"/>
    </row>
    <row r="1048383" s="5" customFormat="1" spans="4:19">
      <c r="D1048383" s="101"/>
      <c r="E1048383" s="101"/>
      <c r="F1048383" s="102"/>
      <c r="G1048383" s="102"/>
      <c r="H1048383" s="103"/>
      <c r="I1048383" s="104"/>
      <c r="J1048383" s="105"/>
      <c r="K1048383" s="106"/>
      <c r="L1048383" s="104"/>
      <c r="M1048383" s="104"/>
      <c r="N1048383" s="107"/>
      <c r="O1048383" s="108"/>
      <c r="P1048383" s="107"/>
      <c r="Q1048383" s="107"/>
      <c r="R1048383" s="109"/>
      <c r="S1048383" s="110"/>
    </row>
    <row r="1048384" s="5" customFormat="1" spans="4:19">
      <c r="D1048384" s="101"/>
      <c r="E1048384" s="101"/>
      <c r="F1048384" s="102"/>
      <c r="G1048384" s="102"/>
      <c r="H1048384" s="103"/>
      <c r="I1048384" s="104"/>
      <c r="J1048384" s="105"/>
      <c r="K1048384" s="106"/>
      <c r="L1048384" s="104"/>
      <c r="M1048384" s="104"/>
      <c r="N1048384" s="107"/>
      <c r="O1048384" s="108"/>
      <c r="P1048384" s="107"/>
      <c r="Q1048384" s="107"/>
      <c r="R1048384" s="109"/>
      <c r="S1048384" s="110"/>
    </row>
    <row r="1048385" s="5" customFormat="1" spans="4:19">
      <c r="D1048385" s="101"/>
      <c r="E1048385" s="101"/>
      <c r="F1048385" s="102"/>
      <c r="G1048385" s="102"/>
      <c r="H1048385" s="103"/>
      <c r="I1048385" s="104"/>
      <c r="J1048385" s="105"/>
      <c r="K1048385" s="106"/>
      <c r="L1048385" s="104"/>
      <c r="M1048385" s="104"/>
      <c r="N1048385" s="107"/>
      <c r="O1048385" s="108"/>
      <c r="P1048385" s="107"/>
      <c r="Q1048385" s="107"/>
      <c r="R1048385" s="109"/>
      <c r="S1048385" s="110"/>
    </row>
    <row r="1048386" s="5" customFormat="1" spans="4:19">
      <c r="D1048386" s="101"/>
      <c r="E1048386" s="101"/>
      <c r="F1048386" s="102"/>
      <c r="G1048386" s="102"/>
      <c r="H1048386" s="103"/>
      <c r="I1048386" s="104"/>
      <c r="J1048386" s="105"/>
      <c r="K1048386" s="106"/>
      <c r="L1048386" s="104"/>
      <c r="M1048386" s="104"/>
      <c r="N1048386" s="107"/>
      <c r="O1048386" s="108"/>
      <c r="P1048386" s="107"/>
      <c r="Q1048386" s="107"/>
      <c r="R1048386" s="109"/>
      <c r="S1048386" s="110"/>
    </row>
    <row r="1048387" s="5" customFormat="1" spans="4:19">
      <c r="D1048387" s="101"/>
      <c r="E1048387" s="101"/>
      <c r="F1048387" s="102"/>
      <c r="G1048387" s="102"/>
      <c r="H1048387" s="103"/>
      <c r="I1048387" s="104"/>
      <c r="J1048387" s="105"/>
      <c r="K1048387" s="106"/>
      <c r="L1048387" s="104"/>
      <c r="M1048387" s="104"/>
      <c r="N1048387" s="107"/>
      <c r="O1048387" s="108"/>
      <c r="P1048387" s="107"/>
      <c r="Q1048387" s="107"/>
      <c r="R1048387" s="109"/>
      <c r="S1048387" s="110"/>
    </row>
    <row r="1048388" s="5" customFormat="1" spans="4:19">
      <c r="D1048388" s="101"/>
      <c r="E1048388" s="101"/>
      <c r="F1048388" s="102"/>
      <c r="G1048388" s="102"/>
      <c r="H1048388" s="103"/>
      <c r="I1048388" s="104"/>
      <c r="J1048388" s="105"/>
      <c r="K1048388" s="106"/>
      <c r="L1048388" s="104"/>
      <c r="M1048388" s="104"/>
      <c r="N1048388" s="107"/>
      <c r="O1048388" s="108"/>
      <c r="P1048388" s="107"/>
      <c r="Q1048388" s="107"/>
      <c r="R1048388" s="109"/>
      <c r="S1048388" s="110"/>
    </row>
    <row r="1048389" s="5" customFormat="1" spans="4:19">
      <c r="D1048389" s="101"/>
      <c r="E1048389" s="101"/>
      <c r="F1048389" s="102"/>
      <c r="G1048389" s="102"/>
      <c r="H1048389" s="103"/>
      <c r="I1048389" s="104"/>
      <c r="J1048389" s="105"/>
      <c r="K1048389" s="106"/>
      <c r="L1048389" s="104"/>
      <c r="M1048389" s="104"/>
      <c r="N1048389" s="107"/>
      <c r="O1048389" s="108"/>
      <c r="P1048389" s="107"/>
      <c r="Q1048389" s="107"/>
      <c r="R1048389" s="109"/>
      <c r="S1048389" s="110"/>
    </row>
    <row r="1048390" s="5" customFormat="1" spans="4:19">
      <c r="D1048390" s="101"/>
      <c r="E1048390" s="101"/>
      <c r="F1048390" s="102"/>
      <c r="G1048390" s="102"/>
      <c r="H1048390" s="103"/>
      <c r="I1048390" s="104"/>
      <c r="J1048390" s="105"/>
      <c r="K1048390" s="106"/>
      <c r="L1048390" s="104"/>
      <c r="M1048390" s="104"/>
      <c r="N1048390" s="107"/>
      <c r="O1048390" s="108"/>
      <c r="P1048390" s="107"/>
      <c r="Q1048390" s="107"/>
      <c r="R1048390" s="109"/>
      <c r="S1048390" s="110"/>
    </row>
    <row r="1048391" s="5" customFormat="1" spans="4:19">
      <c r="D1048391" s="101"/>
      <c r="E1048391" s="101"/>
      <c r="F1048391" s="102"/>
      <c r="G1048391" s="102"/>
      <c r="H1048391" s="103"/>
      <c r="I1048391" s="104"/>
      <c r="J1048391" s="105"/>
      <c r="K1048391" s="106"/>
      <c r="L1048391" s="104"/>
      <c r="M1048391" s="104"/>
      <c r="N1048391" s="107"/>
      <c r="O1048391" s="108"/>
      <c r="P1048391" s="107"/>
      <c r="Q1048391" s="107"/>
      <c r="R1048391" s="109"/>
      <c r="S1048391" s="110"/>
    </row>
    <row r="1048392" s="5" customFormat="1" spans="4:19">
      <c r="D1048392" s="101"/>
      <c r="E1048392" s="101"/>
      <c r="F1048392" s="102"/>
      <c r="G1048392" s="102"/>
      <c r="H1048392" s="103"/>
      <c r="I1048392" s="104"/>
      <c r="J1048392" s="105"/>
      <c r="K1048392" s="106"/>
      <c r="L1048392" s="104"/>
      <c r="M1048392" s="104"/>
      <c r="N1048392" s="107"/>
      <c r="O1048392" s="108"/>
      <c r="P1048392" s="107"/>
      <c r="Q1048392" s="107"/>
      <c r="R1048392" s="109"/>
      <c r="S1048392" s="110"/>
    </row>
    <row r="1048393" s="5" customFormat="1" spans="4:19">
      <c r="D1048393" s="101"/>
      <c r="E1048393" s="101"/>
      <c r="F1048393" s="102"/>
      <c r="G1048393" s="102"/>
      <c r="H1048393" s="103"/>
      <c r="I1048393" s="104"/>
      <c r="J1048393" s="105"/>
      <c r="K1048393" s="106"/>
      <c r="L1048393" s="104"/>
      <c r="M1048393" s="104"/>
      <c r="N1048393" s="107"/>
      <c r="O1048393" s="108"/>
      <c r="P1048393" s="107"/>
      <c r="Q1048393" s="107"/>
      <c r="R1048393" s="109"/>
      <c r="S1048393" s="110"/>
    </row>
    <row r="1048394" s="5" customFormat="1" spans="4:19">
      <c r="D1048394" s="101"/>
      <c r="E1048394" s="101"/>
      <c r="F1048394" s="102"/>
      <c r="G1048394" s="102"/>
      <c r="H1048394" s="103"/>
      <c r="I1048394" s="104"/>
      <c r="J1048394" s="105"/>
      <c r="K1048394" s="106"/>
      <c r="L1048394" s="104"/>
      <c r="M1048394" s="104"/>
      <c r="N1048394" s="107"/>
      <c r="O1048394" s="108"/>
      <c r="P1048394" s="107"/>
      <c r="Q1048394" s="107"/>
      <c r="R1048394" s="109"/>
      <c r="S1048394" s="110"/>
    </row>
    <row r="1048395" s="5" customFormat="1" spans="4:19">
      <c r="D1048395" s="101"/>
      <c r="E1048395" s="101"/>
      <c r="F1048395" s="102"/>
      <c r="G1048395" s="102"/>
      <c r="H1048395" s="103"/>
      <c r="I1048395" s="104"/>
      <c r="J1048395" s="105"/>
      <c r="K1048395" s="106"/>
      <c r="L1048395" s="104"/>
      <c r="M1048395" s="104"/>
      <c r="N1048395" s="107"/>
      <c r="O1048395" s="108"/>
      <c r="P1048395" s="107"/>
      <c r="Q1048395" s="107"/>
      <c r="R1048395" s="109"/>
      <c r="S1048395" s="110"/>
    </row>
    <row r="1048396" s="5" customFormat="1" spans="4:19">
      <c r="D1048396" s="101"/>
      <c r="E1048396" s="101"/>
      <c r="F1048396" s="102"/>
      <c r="G1048396" s="102"/>
      <c r="H1048396" s="103"/>
      <c r="I1048396" s="104"/>
      <c r="J1048396" s="105"/>
      <c r="K1048396" s="106"/>
      <c r="L1048396" s="104"/>
      <c r="M1048396" s="104"/>
      <c r="N1048396" s="107"/>
      <c r="O1048396" s="108"/>
      <c r="P1048396" s="107"/>
      <c r="Q1048396" s="107"/>
      <c r="R1048396" s="109"/>
      <c r="S1048396" s="110"/>
    </row>
    <row r="1048397" s="5" customFormat="1" spans="4:19">
      <c r="D1048397" s="101"/>
      <c r="E1048397" s="101"/>
      <c r="F1048397" s="102"/>
      <c r="G1048397" s="102"/>
      <c r="H1048397" s="103"/>
      <c r="I1048397" s="104"/>
      <c r="J1048397" s="105"/>
      <c r="K1048397" s="106"/>
      <c r="L1048397" s="104"/>
      <c r="M1048397" s="104"/>
      <c r="N1048397" s="107"/>
      <c r="O1048397" s="108"/>
      <c r="P1048397" s="107"/>
      <c r="Q1048397" s="107"/>
      <c r="R1048397" s="109"/>
      <c r="S1048397" s="110"/>
    </row>
    <row r="1048398" s="5" customFormat="1" spans="4:19">
      <c r="D1048398" s="101"/>
      <c r="E1048398" s="101"/>
      <c r="F1048398" s="102"/>
      <c r="G1048398" s="102"/>
      <c r="H1048398" s="103"/>
      <c r="I1048398" s="104"/>
      <c r="J1048398" s="105"/>
      <c r="K1048398" s="106"/>
      <c r="L1048398" s="104"/>
      <c r="M1048398" s="104"/>
      <c r="N1048398" s="107"/>
      <c r="O1048398" s="108"/>
      <c r="P1048398" s="107"/>
      <c r="Q1048398" s="107"/>
      <c r="R1048398" s="109"/>
      <c r="S1048398" s="110"/>
    </row>
    <row r="1048399" s="5" customFormat="1" spans="4:19">
      <c r="D1048399" s="101"/>
      <c r="E1048399" s="101"/>
      <c r="F1048399" s="102"/>
      <c r="G1048399" s="102"/>
      <c r="H1048399" s="103"/>
      <c r="I1048399" s="104"/>
      <c r="J1048399" s="105"/>
      <c r="K1048399" s="106"/>
      <c r="L1048399" s="104"/>
      <c r="M1048399" s="104"/>
      <c r="N1048399" s="107"/>
      <c r="O1048399" s="108"/>
      <c r="P1048399" s="107"/>
      <c r="Q1048399" s="107"/>
      <c r="R1048399" s="109"/>
      <c r="S1048399" s="110"/>
    </row>
    <row r="1048400" s="5" customFormat="1" spans="4:19">
      <c r="D1048400" s="101"/>
      <c r="E1048400" s="101"/>
      <c r="F1048400" s="102"/>
      <c r="G1048400" s="102"/>
      <c r="H1048400" s="103"/>
      <c r="I1048400" s="104"/>
      <c r="J1048400" s="105"/>
      <c r="K1048400" s="106"/>
      <c r="L1048400" s="104"/>
      <c r="M1048400" s="104"/>
      <c r="N1048400" s="107"/>
      <c r="O1048400" s="108"/>
      <c r="P1048400" s="107"/>
      <c r="Q1048400" s="107"/>
      <c r="R1048400" s="109"/>
      <c r="S1048400" s="110"/>
    </row>
    <row r="1048401" s="5" customFormat="1" spans="4:19">
      <c r="D1048401" s="101"/>
      <c r="E1048401" s="101"/>
      <c r="F1048401" s="102"/>
      <c r="G1048401" s="102"/>
      <c r="H1048401" s="103"/>
      <c r="I1048401" s="104"/>
      <c r="J1048401" s="105"/>
      <c r="K1048401" s="106"/>
      <c r="L1048401" s="104"/>
      <c r="M1048401" s="104"/>
      <c r="N1048401" s="107"/>
      <c r="O1048401" s="108"/>
      <c r="P1048401" s="107"/>
      <c r="Q1048401" s="107"/>
      <c r="R1048401" s="109"/>
      <c r="S1048401" s="110"/>
    </row>
    <row r="1048402" s="5" customFormat="1" spans="4:19">
      <c r="D1048402" s="101"/>
      <c r="E1048402" s="101"/>
      <c r="F1048402" s="102"/>
      <c r="G1048402" s="102"/>
      <c r="H1048402" s="103"/>
      <c r="I1048402" s="104"/>
      <c r="J1048402" s="105"/>
      <c r="K1048402" s="106"/>
      <c r="L1048402" s="104"/>
      <c r="M1048402" s="104"/>
      <c r="N1048402" s="107"/>
      <c r="O1048402" s="108"/>
      <c r="P1048402" s="107"/>
      <c r="Q1048402" s="107"/>
      <c r="R1048402" s="109"/>
      <c r="S1048402" s="110"/>
    </row>
    <row r="1048403" s="5" customFormat="1" spans="4:19">
      <c r="D1048403" s="101"/>
      <c r="E1048403" s="101"/>
      <c r="F1048403" s="102"/>
      <c r="G1048403" s="102"/>
      <c r="H1048403" s="103"/>
      <c r="I1048403" s="104"/>
      <c r="J1048403" s="105"/>
      <c r="K1048403" s="106"/>
      <c r="L1048403" s="104"/>
      <c r="M1048403" s="104"/>
      <c r="N1048403" s="107"/>
      <c r="O1048403" s="108"/>
      <c r="P1048403" s="107"/>
      <c r="Q1048403" s="107"/>
      <c r="R1048403" s="109"/>
      <c r="S1048403" s="110"/>
    </row>
    <row r="1048404" s="5" customFormat="1" spans="4:19">
      <c r="D1048404" s="101"/>
      <c r="E1048404" s="101"/>
      <c r="F1048404" s="102"/>
      <c r="G1048404" s="102"/>
      <c r="H1048404" s="103"/>
      <c r="I1048404" s="104"/>
      <c r="J1048404" s="105"/>
      <c r="K1048404" s="106"/>
      <c r="L1048404" s="104"/>
      <c r="M1048404" s="104"/>
      <c r="N1048404" s="107"/>
      <c r="O1048404" s="108"/>
      <c r="P1048404" s="107"/>
      <c r="Q1048404" s="107"/>
      <c r="R1048404" s="109"/>
      <c r="S1048404" s="110"/>
    </row>
    <row r="1048405" s="5" customFormat="1" spans="4:19">
      <c r="D1048405" s="101"/>
      <c r="E1048405" s="101"/>
      <c r="F1048405" s="102"/>
      <c r="G1048405" s="102"/>
      <c r="H1048405" s="103"/>
      <c r="I1048405" s="104"/>
      <c r="J1048405" s="105"/>
      <c r="K1048405" s="106"/>
      <c r="L1048405" s="104"/>
      <c r="M1048405" s="104"/>
      <c r="N1048405" s="107"/>
      <c r="O1048405" s="108"/>
      <c r="P1048405" s="107"/>
      <c r="Q1048405" s="107"/>
      <c r="R1048405" s="109"/>
      <c r="S1048405" s="110"/>
    </row>
    <row r="1048406" s="5" customFormat="1" spans="4:19">
      <c r="D1048406" s="101"/>
      <c r="E1048406" s="101"/>
      <c r="F1048406" s="102"/>
      <c r="G1048406" s="102"/>
      <c r="H1048406" s="103"/>
      <c r="I1048406" s="104"/>
      <c r="J1048406" s="105"/>
      <c r="K1048406" s="106"/>
      <c r="L1048406" s="104"/>
      <c r="M1048406" s="104"/>
      <c r="N1048406" s="107"/>
      <c r="O1048406" s="108"/>
      <c r="P1048406" s="107"/>
      <c r="Q1048406" s="107"/>
      <c r="R1048406" s="109"/>
      <c r="S1048406" s="110"/>
    </row>
    <row r="1048407" s="5" customFormat="1" spans="4:19">
      <c r="D1048407" s="101"/>
      <c r="E1048407" s="101"/>
      <c r="F1048407" s="102"/>
      <c r="G1048407" s="102"/>
      <c r="H1048407" s="103"/>
      <c r="I1048407" s="104"/>
      <c r="J1048407" s="105"/>
      <c r="K1048407" s="106"/>
      <c r="L1048407" s="104"/>
      <c r="M1048407" s="104"/>
      <c r="N1048407" s="107"/>
      <c r="O1048407" s="108"/>
      <c r="P1048407" s="107"/>
      <c r="Q1048407" s="107"/>
      <c r="R1048407" s="109"/>
      <c r="S1048407" s="110"/>
    </row>
    <row r="1048408" s="5" customFormat="1" spans="4:19">
      <c r="D1048408" s="101"/>
      <c r="E1048408" s="101"/>
      <c r="F1048408" s="102"/>
      <c r="G1048408" s="102"/>
      <c r="H1048408" s="103"/>
      <c r="I1048408" s="104"/>
      <c r="J1048408" s="105"/>
      <c r="K1048408" s="106"/>
      <c r="L1048408" s="104"/>
      <c r="M1048408" s="104"/>
      <c r="N1048408" s="107"/>
      <c r="O1048408" s="108"/>
      <c r="P1048408" s="107"/>
      <c r="Q1048408" s="107"/>
      <c r="R1048408" s="109"/>
      <c r="S1048408" s="110"/>
    </row>
    <row r="1048409" s="5" customFormat="1" spans="4:19">
      <c r="D1048409" s="101"/>
      <c r="E1048409" s="101"/>
      <c r="F1048409" s="102"/>
      <c r="G1048409" s="102"/>
      <c r="H1048409" s="103"/>
      <c r="I1048409" s="104"/>
      <c r="J1048409" s="105"/>
      <c r="K1048409" s="106"/>
      <c r="L1048409" s="104"/>
      <c r="M1048409" s="104"/>
      <c r="N1048409" s="107"/>
      <c r="O1048409" s="108"/>
      <c r="P1048409" s="107"/>
      <c r="Q1048409" s="107"/>
      <c r="R1048409" s="109"/>
      <c r="S1048409" s="110"/>
    </row>
    <row r="1048410" s="5" customFormat="1" spans="4:19">
      <c r="D1048410" s="101"/>
      <c r="E1048410" s="101"/>
      <c r="F1048410" s="102"/>
      <c r="G1048410" s="102"/>
      <c r="H1048410" s="103"/>
      <c r="I1048410" s="104"/>
      <c r="J1048410" s="105"/>
      <c r="K1048410" s="106"/>
      <c r="L1048410" s="104"/>
      <c r="M1048410" s="104"/>
      <c r="N1048410" s="107"/>
      <c r="O1048410" s="108"/>
      <c r="P1048410" s="107"/>
      <c r="Q1048410" s="107"/>
      <c r="R1048410" s="109"/>
      <c r="S1048410" s="110"/>
    </row>
    <row r="1048411" s="5" customFormat="1" spans="4:19">
      <c r="D1048411" s="101"/>
      <c r="E1048411" s="101"/>
      <c r="F1048411" s="102"/>
      <c r="G1048411" s="102"/>
      <c r="H1048411" s="103"/>
      <c r="I1048411" s="104"/>
      <c r="J1048411" s="105"/>
      <c r="K1048411" s="106"/>
      <c r="L1048411" s="104"/>
      <c r="M1048411" s="104"/>
      <c r="N1048411" s="107"/>
      <c r="O1048411" s="108"/>
      <c r="P1048411" s="107"/>
      <c r="Q1048411" s="107"/>
      <c r="R1048411" s="109"/>
      <c r="S1048411" s="110"/>
    </row>
    <row r="1048412" s="5" customFormat="1" spans="4:19">
      <c r="D1048412" s="101"/>
      <c r="E1048412" s="101"/>
      <c r="F1048412" s="102"/>
      <c r="G1048412" s="102"/>
      <c r="H1048412" s="103"/>
      <c r="I1048412" s="104"/>
      <c r="J1048412" s="105"/>
      <c r="K1048412" s="106"/>
      <c r="L1048412" s="104"/>
      <c r="M1048412" s="104"/>
      <c r="N1048412" s="107"/>
      <c r="O1048412" s="108"/>
      <c r="P1048412" s="107"/>
      <c r="Q1048412" s="107"/>
      <c r="R1048412" s="109"/>
      <c r="S1048412" s="110"/>
    </row>
    <row r="1048413" s="5" customFormat="1" spans="4:19">
      <c r="D1048413" s="101"/>
      <c r="E1048413" s="101"/>
      <c r="F1048413" s="102"/>
      <c r="G1048413" s="102"/>
      <c r="H1048413" s="103"/>
      <c r="I1048413" s="104"/>
      <c r="J1048413" s="105"/>
      <c r="K1048413" s="106"/>
      <c r="L1048413" s="104"/>
      <c r="M1048413" s="104"/>
      <c r="N1048413" s="107"/>
      <c r="O1048413" s="108"/>
      <c r="P1048413" s="107"/>
      <c r="Q1048413" s="107"/>
      <c r="R1048413" s="109"/>
      <c r="S1048413" s="110"/>
    </row>
    <row r="1048414" s="5" customFormat="1" spans="4:19">
      <c r="D1048414" s="101"/>
      <c r="E1048414" s="101"/>
      <c r="F1048414" s="102"/>
      <c r="G1048414" s="102"/>
      <c r="H1048414" s="103"/>
      <c r="I1048414" s="104"/>
      <c r="J1048414" s="105"/>
      <c r="K1048414" s="106"/>
      <c r="L1048414" s="104"/>
      <c r="M1048414" s="104"/>
      <c r="N1048414" s="107"/>
      <c r="O1048414" s="108"/>
      <c r="P1048414" s="107"/>
      <c r="Q1048414" s="107"/>
      <c r="R1048414" s="109"/>
      <c r="S1048414" s="110"/>
    </row>
    <row r="1048415" s="5" customFormat="1" spans="4:19">
      <c r="D1048415" s="101"/>
      <c r="E1048415" s="101"/>
      <c r="F1048415" s="102"/>
      <c r="G1048415" s="102"/>
      <c r="H1048415" s="103"/>
      <c r="I1048415" s="104"/>
      <c r="J1048415" s="105"/>
      <c r="K1048415" s="106"/>
      <c r="L1048415" s="104"/>
      <c r="M1048415" s="104"/>
      <c r="N1048415" s="107"/>
      <c r="O1048415" s="108"/>
      <c r="P1048415" s="107"/>
      <c r="Q1048415" s="107"/>
      <c r="R1048415" s="109"/>
      <c r="S1048415" s="110"/>
    </row>
    <row r="1048416" s="5" customFormat="1" spans="4:19">
      <c r="D1048416" s="101"/>
      <c r="E1048416" s="101"/>
      <c r="F1048416" s="102"/>
      <c r="G1048416" s="102"/>
      <c r="H1048416" s="103"/>
      <c r="I1048416" s="104"/>
      <c r="J1048416" s="105"/>
      <c r="K1048416" s="106"/>
      <c r="L1048416" s="104"/>
      <c r="M1048416" s="104"/>
      <c r="N1048416" s="107"/>
      <c r="O1048416" s="108"/>
      <c r="P1048416" s="107"/>
      <c r="Q1048416" s="107"/>
      <c r="R1048416" s="109"/>
      <c r="S1048416" s="110"/>
    </row>
    <row r="1048417" s="5" customFormat="1" spans="4:19">
      <c r="D1048417" s="101"/>
      <c r="E1048417" s="101"/>
      <c r="F1048417" s="102"/>
      <c r="G1048417" s="102"/>
      <c r="H1048417" s="103"/>
      <c r="I1048417" s="104"/>
      <c r="J1048417" s="105"/>
      <c r="K1048417" s="106"/>
      <c r="L1048417" s="104"/>
      <c r="M1048417" s="104"/>
      <c r="N1048417" s="107"/>
      <c r="O1048417" s="108"/>
      <c r="P1048417" s="107"/>
      <c r="Q1048417" s="107"/>
      <c r="R1048417" s="109"/>
      <c r="S1048417" s="110"/>
    </row>
    <row r="1048418" s="5" customFormat="1" spans="4:19">
      <c r="D1048418" s="101"/>
      <c r="E1048418" s="101"/>
      <c r="F1048418" s="102"/>
      <c r="G1048418" s="102"/>
      <c r="H1048418" s="103"/>
      <c r="I1048418" s="104"/>
      <c r="J1048418" s="105"/>
      <c r="K1048418" s="106"/>
      <c r="L1048418" s="104"/>
      <c r="M1048418" s="104"/>
      <c r="N1048418" s="107"/>
      <c r="O1048418" s="108"/>
      <c r="P1048418" s="107"/>
      <c r="Q1048418" s="107"/>
      <c r="R1048418" s="109"/>
      <c r="S1048418" s="110"/>
    </row>
    <row r="1048419" s="5" customFormat="1" spans="4:19">
      <c r="D1048419" s="101"/>
      <c r="E1048419" s="101"/>
      <c r="F1048419" s="102"/>
      <c r="G1048419" s="102"/>
      <c r="H1048419" s="103"/>
      <c r="I1048419" s="104"/>
      <c r="J1048419" s="105"/>
      <c r="K1048419" s="106"/>
      <c r="L1048419" s="104"/>
      <c r="M1048419" s="104"/>
      <c r="N1048419" s="107"/>
      <c r="O1048419" s="108"/>
      <c r="P1048419" s="107"/>
      <c r="Q1048419" s="107"/>
      <c r="R1048419" s="109"/>
      <c r="S1048419" s="110"/>
    </row>
    <row r="1048420" s="5" customFormat="1" spans="4:19">
      <c r="D1048420" s="101"/>
      <c r="E1048420" s="101"/>
      <c r="F1048420" s="102"/>
      <c r="G1048420" s="102"/>
      <c r="H1048420" s="103"/>
      <c r="I1048420" s="104"/>
      <c r="J1048420" s="105"/>
      <c r="K1048420" s="106"/>
      <c r="L1048420" s="104"/>
      <c r="M1048420" s="104"/>
      <c r="N1048420" s="107"/>
      <c r="O1048420" s="108"/>
      <c r="P1048420" s="107"/>
      <c r="Q1048420" s="107"/>
      <c r="R1048420" s="109"/>
      <c r="S1048420" s="110"/>
    </row>
    <row r="1048421" s="5" customFormat="1" spans="4:19">
      <c r="D1048421" s="101"/>
      <c r="E1048421" s="101"/>
      <c r="F1048421" s="102"/>
      <c r="G1048421" s="102"/>
      <c r="H1048421" s="103"/>
      <c r="I1048421" s="104"/>
      <c r="J1048421" s="105"/>
      <c r="K1048421" s="106"/>
      <c r="L1048421" s="104"/>
      <c r="M1048421" s="104"/>
      <c r="N1048421" s="107"/>
      <c r="O1048421" s="108"/>
      <c r="P1048421" s="107"/>
      <c r="Q1048421" s="107"/>
      <c r="R1048421" s="109"/>
      <c r="S1048421" s="110"/>
    </row>
    <row r="1048422" s="5" customFormat="1" spans="4:19">
      <c r="D1048422" s="101"/>
      <c r="E1048422" s="101"/>
      <c r="F1048422" s="102"/>
      <c r="G1048422" s="102"/>
      <c r="H1048422" s="103"/>
      <c r="I1048422" s="104"/>
      <c r="J1048422" s="105"/>
      <c r="K1048422" s="106"/>
      <c r="L1048422" s="104"/>
      <c r="M1048422" s="104"/>
      <c r="N1048422" s="107"/>
      <c r="O1048422" s="108"/>
      <c r="P1048422" s="107"/>
      <c r="Q1048422" s="107"/>
      <c r="R1048422" s="109"/>
      <c r="S1048422" s="110"/>
    </row>
    <row r="1048423" s="5" customFormat="1" spans="4:19">
      <c r="D1048423" s="101"/>
      <c r="E1048423" s="101"/>
      <c r="F1048423" s="102"/>
      <c r="G1048423" s="102"/>
      <c r="H1048423" s="103"/>
      <c r="I1048423" s="104"/>
      <c r="J1048423" s="105"/>
      <c r="K1048423" s="106"/>
      <c r="L1048423" s="104"/>
      <c r="M1048423" s="104"/>
      <c r="N1048423" s="107"/>
      <c r="O1048423" s="108"/>
      <c r="P1048423" s="107"/>
      <c r="Q1048423" s="107"/>
      <c r="R1048423" s="109"/>
      <c r="S1048423" s="110"/>
    </row>
    <row r="1048424" s="5" customFormat="1" spans="4:19">
      <c r="D1048424" s="101"/>
      <c r="E1048424" s="101"/>
      <c r="F1048424" s="102"/>
      <c r="G1048424" s="102"/>
      <c r="H1048424" s="103"/>
      <c r="I1048424" s="104"/>
      <c r="J1048424" s="105"/>
      <c r="K1048424" s="106"/>
      <c r="L1048424" s="104"/>
      <c r="M1048424" s="104"/>
      <c r="N1048424" s="107"/>
      <c r="O1048424" s="108"/>
      <c r="P1048424" s="107"/>
      <c r="Q1048424" s="107"/>
      <c r="R1048424" s="109"/>
      <c r="S1048424" s="110"/>
    </row>
    <row r="1048425" s="5" customFormat="1" spans="4:19">
      <c r="D1048425" s="101"/>
      <c r="E1048425" s="101"/>
      <c r="F1048425" s="102"/>
      <c r="G1048425" s="102"/>
      <c r="H1048425" s="103"/>
      <c r="I1048425" s="104"/>
      <c r="J1048425" s="105"/>
      <c r="K1048425" s="106"/>
      <c r="L1048425" s="104"/>
      <c r="M1048425" s="104"/>
      <c r="N1048425" s="107"/>
      <c r="O1048425" s="108"/>
      <c r="P1048425" s="107"/>
      <c r="Q1048425" s="107"/>
      <c r="R1048425" s="109"/>
      <c r="S1048425" s="110"/>
    </row>
    <row r="1048426" s="5" customFormat="1" spans="4:19">
      <c r="D1048426" s="101"/>
      <c r="E1048426" s="101"/>
      <c r="F1048426" s="102"/>
      <c r="G1048426" s="102"/>
      <c r="H1048426" s="103"/>
      <c r="I1048426" s="104"/>
      <c r="J1048426" s="105"/>
      <c r="K1048426" s="106"/>
      <c r="L1048426" s="104"/>
      <c r="M1048426" s="104"/>
      <c r="N1048426" s="107"/>
      <c r="O1048426" s="108"/>
      <c r="P1048426" s="107"/>
      <c r="Q1048426" s="107"/>
      <c r="R1048426" s="109"/>
      <c r="S1048426" s="110"/>
    </row>
    <row r="1048427" s="5" customFormat="1" spans="4:19">
      <c r="D1048427" s="101"/>
      <c r="E1048427" s="101"/>
      <c r="F1048427" s="102"/>
      <c r="G1048427" s="102"/>
      <c r="H1048427" s="103"/>
      <c r="I1048427" s="104"/>
      <c r="J1048427" s="105"/>
      <c r="K1048427" s="106"/>
      <c r="L1048427" s="104"/>
      <c r="M1048427" s="104"/>
      <c r="N1048427" s="107"/>
      <c r="O1048427" s="108"/>
      <c r="P1048427" s="107"/>
      <c r="Q1048427" s="107"/>
      <c r="R1048427" s="109"/>
      <c r="S1048427" s="110"/>
    </row>
    <row r="1048428" s="5" customFormat="1" spans="4:19">
      <c r="D1048428" s="101"/>
      <c r="E1048428" s="101"/>
      <c r="F1048428" s="102"/>
      <c r="G1048428" s="102"/>
      <c r="H1048428" s="103"/>
      <c r="I1048428" s="104"/>
      <c r="J1048428" s="105"/>
      <c r="K1048428" s="106"/>
      <c r="L1048428" s="104"/>
      <c r="M1048428" s="104"/>
      <c r="N1048428" s="107"/>
      <c r="O1048428" s="108"/>
      <c r="P1048428" s="107"/>
      <c r="Q1048428" s="107"/>
      <c r="R1048428" s="109"/>
      <c r="S1048428" s="110"/>
    </row>
    <row r="1048429" s="5" customFormat="1" spans="4:19">
      <c r="D1048429" s="101"/>
      <c r="E1048429" s="101"/>
      <c r="F1048429" s="102"/>
      <c r="G1048429" s="102"/>
      <c r="H1048429" s="103"/>
      <c r="I1048429" s="104"/>
      <c r="J1048429" s="105"/>
      <c r="K1048429" s="106"/>
      <c r="L1048429" s="104"/>
      <c r="M1048429" s="104"/>
      <c r="N1048429" s="107"/>
      <c r="O1048429" s="108"/>
      <c r="P1048429" s="107"/>
      <c r="Q1048429" s="107"/>
      <c r="R1048429" s="109"/>
      <c r="S1048429" s="110"/>
    </row>
    <row r="1048430" s="5" customFormat="1" spans="4:19">
      <c r="D1048430" s="101"/>
      <c r="E1048430" s="101"/>
      <c r="F1048430" s="102"/>
      <c r="G1048430" s="102"/>
      <c r="H1048430" s="103"/>
      <c r="I1048430" s="104"/>
      <c r="J1048430" s="105"/>
      <c r="K1048430" s="106"/>
      <c r="L1048430" s="104"/>
      <c r="M1048430" s="104"/>
      <c r="N1048430" s="107"/>
      <c r="O1048430" s="108"/>
      <c r="P1048430" s="107"/>
      <c r="Q1048430" s="107"/>
      <c r="R1048430" s="109"/>
      <c r="S1048430" s="110"/>
    </row>
    <row r="1048431" s="5" customFormat="1" spans="4:19">
      <c r="D1048431" s="101"/>
      <c r="E1048431" s="101"/>
      <c r="F1048431" s="102"/>
      <c r="G1048431" s="102"/>
      <c r="H1048431" s="103"/>
      <c r="I1048431" s="104"/>
      <c r="J1048431" s="105"/>
      <c r="K1048431" s="106"/>
      <c r="L1048431" s="104"/>
      <c r="M1048431" s="104"/>
      <c r="N1048431" s="107"/>
      <c r="O1048431" s="108"/>
      <c r="P1048431" s="107"/>
      <c r="Q1048431" s="107"/>
      <c r="R1048431" s="109"/>
      <c r="S1048431" s="110"/>
    </row>
    <row r="1048432" s="5" customFormat="1" spans="4:19">
      <c r="D1048432" s="101"/>
      <c r="E1048432" s="101"/>
      <c r="F1048432" s="102"/>
      <c r="G1048432" s="102"/>
      <c r="H1048432" s="103"/>
      <c r="I1048432" s="104"/>
      <c r="J1048432" s="105"/>
      <c r="K1048432" s="106"/>
      <c r="L1048432" s="104"/>
      <c r="M1048432" s="104"/>
      <c r="N1048432" s="107"/>
      <c r="O1048432" s="108"/>
      <c r="P1048432" s="107"/>
      <c r="Q1048432" s="107"/>
      <c r="R1048432" s="109"/>
      <c r="S1048432" s="110"/>
    </row>
    <row r="1048433" s="5" customFormat="1" spans="4:19">
      <c r="D1048433" s="101"/>
      <c r="E1048433" s="101"/>
      <c r="F1048433" s="102"/>
      <c r="G1048433" s="102"/>
      <c r="H1048433" s="103"/>
      <c r="I1048433" s="104"/>
      <c r="J1048433" s="105"/>
      <c r="K1048433" s="106"/>
      <c r="L1048433" s="104"/>
      <c r="M1048433" s="104"/>
      <c r="N1048433" s="107"/>
      <c r="O1048433" s="108"/>
      <c r="P1048433" s="107"/>
      <c r="Q1048433" s="107"/>
      <c r="R1048433" s="109"/>
      <c r="S1048433" s="110"/>
    </row>
    <row r="1048434" s="5" customFormat="1" spans="4:19">
      <c r="D1048434" s="101"/>
      <c r="E1048434" s="101"/>
      <c r="F1048434" s="102"/>
      <c r="G1048434" s="102"/>
      <c r="H1048434" s="103"/>
      <c r="I1048434" s="104"/>
      <c r="J1048434" s="105"/>
      <c r="K1048434" s="106"/>
      <c r="L1048434" s="104"/>
      <c r="M1048434" s="104"/>
      <c r="N1048434" s="107"/>
      <c r="O1048434" s="108"/>
      <c r="P1048434" s="107"/>
      <c r="Q1048434" s="107"/>
      <c r="R1048434" s="109"/>
      <c r="S1048434" s="110"/>
    </row>
    <row r="1048435" s="5" customFormat="1" spans="4:19">
      <c r="D1048435" s="101"/>
      <c r="E1048435" s="101"/>
      <c r="F1048435" s="102"/>
      <c r="G1048435" s="102"/>
      <c r="H1048435" s="103"/>
      <c r="I1048435" s="104"/>
      <c r="J1048435" s="105"/>
      <c r="K1048435" s="106"/>
      <c r="L1048435" s="104"/>
      <c r="M1048435" s="104"/>
      <c r="N1048435" s="107"/>
      <c r="O1048435" s="108"/>
      <c r="P1048435" s="107"/>
      <c r="Q1048435" s="107"/>
      <c r="R1048435" s="109"/>
      <c r="S1048435" s="110"/>
    </row>
    <row r="1048436" s="5" customFormat="1" spans="4:19">
      <c r="D1048436" s="101"/>
      <c r="E1048436" s="101"/>
      <c r="F1048436" s="102"/>
      <c r="G1048436" s="102"/>
      <c r="H1048436" s="103"/>
      <c r="I1048436" s="104"/>
      <c r="J1048436" s="105"/>
      <c r="K1048436" s="106"/>
      <c r="L1048436" s="104"/>
      <c r="M1048436" s="104"/>
      <c r="N1048436" s="107"/>
      <c r="O1048436" s="108"/>
      <c r="P1048436" s="107"/>
      <c r="Q1048436" s="107"/>
      <c r="R1048436" s="109"/>
      <c r="S1048436" s="110"/>
    </row>
    <row r="1048437" s="5" customFormat="1" spans="4:19">
      <c r="D1048437" s="101"/>
      <c r="E1048437" s="101"/>
      <c r="F1048437" s="102"/>
      <c r="G1048437" s="102"/>
      <c r="H1048437" s="103"/>
      <c r="I1048437" s="104"/>
      <c r="J1048437" s="105"/>
      <c r="K1048437" s="106"/>
      <c r="L1048437" s="104"/>
      <c r="M1048437" s="104"/>
      <c r="N1048437" s="107"/>
      <c r="O1048437" s="108"/>
      <c r="P1048437" s="107"/>
      <c r="Q1048437" s="107"/>
      <c r="R1048437" s="109"/>
      <c r="S1048437" s="110"/>
    </row>
    <row r="1048438" s="5" customFormat="1" spans="4:19">
      <c r="D1048438" s="101"/>
      <c r="E1048438" s="101"/>
      <c r="F1048438" s="102"/>
      <c r="G1048438" s="102"/>
      <c r="H1048438" s="103"/>
      <c r="I1048438" s="104"/>
      <c r="J1048438" s="105"/>
      <c r="K1048438" s="106"/>
      <c r="L1048438" s="104"/>
      <c r="M1048438" s="104"/>
      <c r="N1048438" s="107"/>
      <c r="O1048438" s="108"/>
      <c r="P1048438" s="107"/>
      <c r="Q1048438" s="107"/>
      <c r="R1048438" s="109"/>
      <c r="S1048438" s="110"/>
    </row>
    <row r="1048439" s="5" customFormat="1" spans="4:19">
      <c r="D1048439" s="101"/>
      <c r="E1048439" s="101"/>
      <c r="F1048439" s="102"/>
      <c r="G1048439" s="102"/>
      <c r="H1048439" s="103"/>
      <c r="I1048439" s="104"/>
      <c r="J1048439" s="105"/>
      <c r="K1048439" s="106"/>
      <c r="L1048439" s="104"/>
      <c r="M1048439" s="104"/>
      <c r="N1048439" s="107"/>
      <c r="O1048439" s="108"/>
      <c r="P1048439" s="107"/>
      <c r="Q1048439" s="107"/>
      <c r="R1048439" s="109"/>
      <c r="S1048439" s="110"/>
    </row>
    <row r="1048440" s="5" customFormat="1" spans="4:19">
      <c r="D1048440" s="101"/>
      <c r="E1048440" s="101"/>
      <c r="F1048440" s="102"/>
      <c r="G1048440" s="102"/>
      <c r="H1048440" s="103"/>
      <c r="I1048440" s="104"/>
      <c r="J1048440" s="105"/>
      <c r="K1048440" s="106"/>
      <c r="L1048440" s="104"/>
      <c r="M1048440" s="104"/>
      <c r="N1048440" s="107"/>
      <c r="O1048440" s="108"/>
      <c r="P1048440" s="107"/>
      <c r="Q1048440" s="107"/>
      <c r="R1048440" s="109"/>
      <c r="S1048440" s="110"/>
    </row>
    <row r="1048441" s="5" customFormat="1" spans="4:19">
      <c r="D1048441" s="101"/>
      <c r="E1048441" s="101"/>
      <c r="F1048441" s="102"/>
      <c r="G1048441" s="102"/>
      <c r="H1048441" s="103"/>
      <c r="I1048441" s="104"/>
      <c r="J1048441" s="105"/>
      <c r="K1048441" s="106"/>
      <c r="L1048441" s="104"/>
      <c r="M1048441" s="104"/>
      <c r="N1048441" s="107"/>
      <c r="O1048441" s="108"/>
      <c r="P1048441" s="107"/>
      <c r="Q1048441" s="107"/>
      <c r="R1048441" s="109"/>
      <c r="S1048441" s="110"/>
    </row>
    <row r="1048442" s="5" customFormat="1" spans="4:19">
      <c r="D1048442" s="101"/>
      <c r="E1048442" s="101"/>
      <c r="F1048442" s="102"/>
      <c r="G1048442" s="102"/>
      <c r="H1048442" s="103"/>
      <c r="I1048442" s="104"/>
      <c r="J1048442" s="105"/>
      <c r="K1048442" s="106"/>
      <c r="L1048442" s="104"/>
      <c r="M1048442" s="104"/>
      <c r="N1048442" s="107"/>
      <c r="O1048442" s="108"/>
      <c r="P1048442" s="107"/>
      <c r="Q1048442" s="107"/>
      <c r="R1048442" s="109"/>
      <c r="S1048442" s="110"/>
    </row>
    <row r="1048443" s="5" customFormat="1" spans="4:19">
      <c r="D1048443" s="101"/>
      <c r="E1048443" s="101"/>
      <c r="F1048443" s="102"/>
      <c r="G1048443" s="102"/>
      <c r="H1048443" s="103"/>
      <c r="I1048443" s="104"/>
      <c r="J1048443" s="105"/>
      <c r="K1048443" s="106"/>
      <c r="L1048443" s="104"/>
      <c r="M1048443" s="104"/>
      <c r="N1048443" s="107"/>
      <c r="O1048443" s="108"/>
      <c r="P1048443" s="107"/>
      <c r="Q1048443" s="107"/>
      <c r="R1048443" s="109"/>
      <c r="S1048443" s="110"/>
    </row>
    <row r="1048444" s="5" customFormat="1" spans="4:19">
      <c r="D1048444" s="101"/>
      <c r="E1048444" s="101"/>
      <c r="F1048444" s="102"/>
      <c r="G1048444" s="102"/>
      <c r="H1048444" s="103"/>
      <c r="I1048444" s="104"/>
      <c r="J1048444" s="105"/>
      <c r="K1048444" s="106"/>
      <c r="L1048444" s="104"/>
      <c r="M1048444" s="104"/>
      <c r="N1048444" s="107"/>
      <c r="O1048444" s="108"/>
      <c r="P1048444" s="107"/>
      <c r="Q1048444" s="107"/>
      <c r="R1048444" s="109"/>
      <c r="S1048444" s="110"/>
    </row>
    <row r="1048445" s="5" customFormat="1" spans="4:19">
      <c r="D1048445" s="101"/>
      <c r="E1048445" s="101"/>
      <c r="F1048445" s="102"/>
      <c r="G1048445" s="102"/>
      <c r="H1048445" s="103"/>
      <c r="I1048445" s="104"/>
      <c r="J1048445" s="105"/>
      <c r="K1048445" s="106"/>
      <c r="L1048445" s="104"/>
      <c r="M1048445" s="104"/>
      <c r="N1048445" s="107"/>
      <c r="O1048445" s="108"/>
      <c r="P1048445" s="107"/>
      <c r="Q1048445" s="107"/>
      <c r="R1048445" s="109"/>
      <c r="S1048445" s="110"/>
    </row>
    <row r="1048446" s="5" customFormat="1" spans="4:19">
      <c r="D1048446" s="101"/>
      <c r="E1048446" s="101"/>
      <c r="F1048446" s="102"/>
      <c r="G1048446" s="102"/>
      <c r="H1048446" s="103"/>
      <c r="I1048446" s="104"/>
      <c r="J1048446" s="105"/>
      <c r="K1048446" s="106"/>
      <c r="L1048446" s="104"/>
      <c r="M1048446" s="104"/>
      <c r="N1048446" s="107"/>
      <c r="O1048446" s="108"/>
      <c r="P1048446" s="107"/>
      <c r="Q1048446" s="107"/>
      <c r="R1048446" s="109"/>
      <c r="S1048446" s="110"/>
    </row>
  </sheetData>
  <autoFilter xmlns:etc="http://www.wps.cn/officeDocument/2017/etCustomData" ref="A4:T176" etc:filterBottomFollowUsedRange="0">
    <extLst/>
  </autoFilter>
  <mergeCells count="27">
    <mergeCell ref="A2:T2"/>
    <mergeCell ref="A3:E3"/>
    <mergeCell ref="I3:L3"/>
    <mergeCell ref="O3:T3"/>
    <mergeCell ref="O4:Q4"/>
    <mergeCell ref="A49:E49"/>
    <mergeCell ref="A94:E94"/>
    <mergeCell ref="A96:E96"/>
    <mergeCell ref="A141:E141"/>
    <mergeCell ref="A142:E142"/>
    <mergeCell ref="A175:E175"/>
    <mergeCell ref="A176:E1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S4:S5"/>
    <mergeCell ref="T4:T5"/>
  </mergeCells>
  <printOptions horizontalCentered="1"/>
  <pageMargins left="0.236111111111111" right="0.196527777777778" top="1.18055555555556" bottom="0.747916666666667" header="0.156944444444444" footer="0.156944444444444"/>
  <pageSetup paperSize="9" scale="44" firstPageNumber="2" fitToHeight="0" orientation="landscape" useFirstPageNumber="1" horizontalDpi="600"/>
  <headerFooter>
    <oddFooter>&amp;C&amp;P</oddFooter>
  </headerFooter>
  <ignoredErrors>
    <ignoredError sqref="A97:A140 A95 A143:A174 A50:A93 A6:A48" numberStoredAsText="1"/>
    <ignoredError sqref="R141 I141 R96 K49 I49 K16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26545</dc:creator>
  <cp:lastModifiedBy>我爱高数</cp:lastModifiedBy>
  <dcterms:created xsi:type="dcterms:W3CDTF">2023-05-30T03:20:00Z</dcterms:created>
  <cp:lastPrinted>2023-07-23T02:57:00Z</cp:lastPrinted>
  <dcterms:modified xsi:type="dcterms:W3CDTF">2025-03-17T10:09:29Z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7CDF39880A5E401D8DA7D69D619B1F80_13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