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080" tabRatio="1000" firstSheet="2" activeTab="5"/>
  </bookViews>
  <sheets>
    <sheet name="2023.4.01-2023.6.31" sheetId="1" state="hidden" r:id="rId1"/>
    <sheet name="附件1.汇总表" sheetId="3" r:id="rId2"/>
    <sheet name="附件2-香蕉树种植保险" sheetId="9" r:id="rId3"/>
    <sheet name="附件3-大棚及棚内瓜菜种植保险" sheetId="5" r:id="rId4"/>
    <sheet name="附件4-水稻种植保险" sheetId="7" r:id="rId5"/>
    <sheet name="附件5-晚稻完全成本保险" sheetId="10" r:id="rId6"/>
    <sheet name="附件6-天然橡胶收入保险" sheetId="4" r:id="rId7"/>
    <sheet name="附件7-橡胶树完全成本保险" sheetId="8" r:id="rId8"/>
  </sheets>
  <definedNames>
    <definedName name="_xlnm._FilterDatabase" localSheetId="1" hidden="1">附件1.汇总表!$A$5:$S$28</definedName>
    <definedName name="_xlnm._FilterDatabase" localSheetId="4" hidden="1">'附件4-水稻种植保险'!$A$5:$AB$9</definedName>
    <definedName name="_xlnm._FilterDatabase" localSheetId="6" hidden="1">'附件6-天然橡胶收入保险'!$A$5:$AT$9</definedName>
    <definedName name="_xlnm._FilterDatabase" localSheetId="7" hidden="1">'附件7-橡胶树完全成本保险'!$A$5:$AT$10</definedName>
    <definedName name="_xlnm._FilterDatabase" localSheetId="3" hidden="1">'附件3-大棚及棚内瓜菜种植保险'!$5:$8</definedName>
    <definedName name="_xlnm._FilterDatabase" localSheetId="0" hidden="1">'2023.4.01-2023.6.31'!#REF!</definedName>
    <definedName name="_xlnm.Print_Area" localSheetId="6">'附件6-天然橡胶收入保险'!$A$1:$AE$8</definedName>
    <definedName name="_xlnm.Print_Area" localSheetId="3">'附件3-大棚及棚内瓜菜种植保险'!$A$1:$AB$8</definedName>
    <definedName name="_xlnm.Print_Titles" localSheetId="3">'附件3-大棚及棚内瓜菜种植保险'!$1:5</definedName>
    <definedName name="_xlnm.Print_Area" localSheetId="4">'附件4-水稻种植保险'!$A$1:$X$8</definedName>
    <definedName name="_xlnm.Print_Area" localSheetId="7">'附件7-橡胶树完全成本保险'!$A$1:$AE$9</definedName>
    <definedName name="_xlnm.Print_Titles" localSheetId="7">'附件7-橡胶树完全成本保险'!$1:5</definedName>
    <definedName name="_xlnm.Print_Area" localSheetId="1">附件1.汇总表!$A$1:$S$27</definedName>
    <definedName name="_xlnm._FilterDatabase" localSheetId="2" hidden="1">'附件2-香蕉树种植保险'!$A$5:$BB$26</definedName>
    <definedName name="_xlnm.Print_Area" localSheetId="5">'附件5-晚稻完全成本保险'!$A$1:$X$14</definedName>
    <definedName name="_xlnm.Print_Area" localSheetId="2">'附件2-香蕉树种植保险'!$A$1:$X$26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<sst xmlns="http://schemas.openxmlformats.org/spreadsheetml/2006/main" count="765" uniqueCount="307">
  <si>
    <t>申请财政补贴资金承保明细表汇总（2023.04.01-2023.06.30）</t>
  </si>
  <si>
    <t>承保单位：中国人民财产保险股份有限公司三亚市分公司</t>
  </si>
  <si>
    <t>单位：元</t>
  </si>
  <si>
    <t>序号</t>
  </si>
  <si>
    <t>保单号码</t>
  </si>
  <si>
    <t>险种名称</t>
  </si>
  <si>
    <t>投保人</t>
  </si>
  <si>
    <t>户数</t>
  </si>
  <si>
    <t>投保数量（亩/株）</t>
  </si>
  <si>
    <t>总保额</t>
  </si>
  <si>
    <t>总保费</t>
  </si>
  <si>
    <t>起保日期</t>
  </si>
  <si>
    <t>终保日期</t>
  </si>
  <si>
    <t>农户自缴保费</t>
  </si>
  <si>
    <t>财政补贴保费</t>
  </si>
  <si>
    <t>备注</t>
  </si>
  <si>
    <t>种植地址</t>
  </si>
  <si>
    <t>部门</t>
  </si>
  <si>
    <t xml:space="preserve">中央补贴  </t>
  </si>
  <si>
    <t xml:space="preserve">省补贴  </t>
  </si>
  <si>
    <t>市补贴</t>
  </si>
  <si>
    <t>补贴小计</t>
  </si>
  <si>
    <t>P87V20234602N000000011</t>
  </si>
  <si>
    <t>海南省地方财政补贴型天然橡胶价格保险（A款）</t>
  </si>
  <si>
    <t>黄成荣</t>
  </si>
  <si>
    <t>监测帮扶对象及相对稳定脱贫户</t>
  </si>
  <si>
    <t>三亚市育才生态区龙密村</t>
  </si>
  <si>
    <t>海棠</t>
  </si>
  <si>
    <t>P87V20234602N000000013</t>
  </si>
  <si>
    <t>蓝建成</t>
  </si>
  <si>
    <t>P87V20234602N000000014</t>
  </si>
  <si>
    <t>董明辉</t>
  </si>
  <si>
    <t>三亚市育才生态区马脚村</t>
  </si>
  <si>
    <t>P87V20234602N000000015</t>
  </si>
  <si>
    <t>庞进荣</t>
  </si>
  <si>
    <t>三亚市育才生态区那会村</t>
  </si>
  <si>
    <t>P87V20234602N000000016</t>
  </si>
  <si>
    <t>邓呀冲</t>
  </si>
  <si>
    <t>P87V20234602N000000017</t>
  </si>
  <si>
    <t>黄育文</t>
  </si>
  <si>
    <t>三亚市育才生态区那受村</t>
  </si>
  <si>
    <t>P87V20234602N000000018</t>
  </si>
  <si>
    <t>董伟强</t>
  </si>
  <si>
    <t>海南省三亚市育才生态区育才镇马亮村民委员会</t>
  </si>
  <si>
    <t>P87V20234602N000000019</t>
  </si>
  <si>
    <t>林桂妹</t>
  </si>
  <si>
    <t>P87V20234602N000000020</t>
  </si>
  <si>
    <t>蓝桂花</t>
  </si>
  <si>
    <t>P87V20234602N000000021</t>
  </si>
  <si>
    <t>陈运泽</t>
  </si>
  <si>
    <t>三亚市育才生态区雅亮村</t>
  </si>
  <si>
    <t>P87V20234602N000000022</t>
  </si>
  <si>
    <t>黄召青</t>
  </si>
  <si>
    <t>三亚市育才生态区青法村</t>
  </si>
  <si>
    <t>P87V20234602N000000023</t>
  </si>
  <si>
    <t>王学忠</t>
  </si>
  <si>
    <t>三亚市育才生态区明善村</t>
  </si>
  <si>
    <t>P87V20234602N000000024</t>
  </si>
  <si>
    <t>高志清</t>
  </si>
  <si>
    <t>三亚市育才生态区雅林村</t>
  </si>
  <si>
    <t>P87V20234602N000000025</t>
  </si>
  <si>
    <t>黄良胜</t>
  </si>
  <si>
    <t>P87V20234602N000000026</t>
  </si>
  <si>
    <t>林明新</t>
  </si>
  <si>
    <t>三亚市育才生态区抱安村</t>
  </si>
  <si>
    <t>P87V20234602N000000027</t>
  </si>
  <si>
    <t>李真平</t>
  </si>
  <si>
    <t>P87V20234602N000000028</t>
  </si>
  <si>
    <t>苏德文</t>
  </si>
  <si>
    <t>P87V20234602N000000029</t>
  </si>
  <si>
    <t>林进冲</t>
  </si>
  <si>
    <t>P87V20234602N000000030</t>
  </si>
  <si>
    <t>邱文明</t>
  </si>
  <si>
    <t>三亚市天涯区抱龙村</t>
  </si>
  <si>
    <t>P87V20234602N000000031</t>
  </si>
  <si>
    <t>盆少锋</t>
  </si>
  <si>
    <t>三亚市天涯区扎南村</t>
  </si>
  <si>
    <t>P87V20234602N000000032</t>
  </si>
  <si>
    <t>林忠海</t>
  </si>
  <si>
    <t>三亚市天涯区布甫村</t>
  </si>
  <si>
    <t>P87V20234602N000000033</t>
  </si>
  <si>
    <t>苻珍祥</t>
  </si>
  <si>
    <t>三亚市天涯区抱前村</t>
  </si>
  <si>
    <t>P87V20234602N000000034</t>
  </si>
  <si>
    <t>邓照海</t>
  </si>
  <si>
    <t>P87V20234602N000000035</t>
  </si>
  <si>
    <t>苏海永</t>
  </si>
  <si>
    <t>P87V20234602N000000036</t>
  </si>
  <si>
    <t>盆德良</t>
  </si>
  <si>
    <t>P87V20234602N000000037</t>
  </si>
  <si>
    <t>陈昌光</t>
  </si>
  <si>
    <t>三亚市天涯区立新村</t>
  </si>
  <si>
    <t>P9J420234602N000000001</t>
  </si>
  <si>
    <t>海南省地方财政补贴型香蕉树种植保险</t>
  </si>
  <si>
    <t>梁裔</t>
  </si>
  <si>
    <t>三亚市育才生态区马亮村</t>
  </si>
  <si>
    <t>P9J420234602N000000002</t>
  </si>
  <si>
    <t>张启政</t>
  </si>
  <si>
    <t>三亚市崖州区崖城村六组</t>
  </si>
  <si>
    <t>崖州</t>
  </si>
  <si>
    <t>P9J420234602N000000003</t>
  </si>
  <si>
    <t>莫春伟</t>
  </si>
  <si>
    <t>三亚市崖州区城东村起晨二组</t>
  </si>
  <si>
    <t>P9J420234602N000000004</t>
  </si>
  <si>
    <t>P9J420234602N000000005</t>
  </si>
  <si>
    <t>孙玲归</t>
  </si>
  <si>
    <t>三亚市崖州区赤草村四小组</t>
  </si>
  <si>
    <t>P9J420234602N000000006</t>
  </si>
  <si>
    <t>董江明</t>
  </si>
  <si>
    <t>三亚市崖州区赤草村五小组</t>
  </si>
  <si>
    <t>P9J420234602N000000007</t>
  </si>
  <si>
    <t>黄丽卡</t>
  </si>
  <si>
    <t>三亚市天涯区台楼村一组</t>
  </si>
  <si>
    <t>P9J420234602N000000008</t>
  </si>
  <si>
    <t>林小玲</t>
  </si>
  <si>
    <t>三亚市崖州区崖城村导一、三组</t>
  </si>
  <si>
    <t>P9J420234602N000000009</t>
  </si>
  <si>
    <t>邢瑞琼</t>
  </si>
  <si>
    <t>三亚市崖州区抱古村白河二组</t>
  </si>
  <si>
    <t>P9J420234602N000000010</t>
  </si>
  <si>
    <t>林振良</t>
  </si>
  <si>
    <t>三亚市崖州区梅东村六队</t>
  </si>
  <si>
    <t>P9J420234602N000000011</t>
  </si>
  <si>
    <t>郑秋茂</t>
  </si>
  <si>
    <t>三亚市崖城村导一、二组</t>
  </si>
  <si>
    <t>P9J420234602N000000012</t>
  </si>
  <si>
    <t>胡三雄</t>
  </si>
  <si>
    <t>三亚市崖州区南滨居红华小组</t>
  </si>
  <si>
    <t>P9J420234602N000000013</t>
  </si>
  <si>
    <t>冯锦昌</t>
  </si>
  <si>
    <t>三亚市崖州区梅东村五组</t>
  </si>
  <si>
    <t>P9J420234602N000000014</t>
  </si>
  <si>
    <t>张仁</t>
  </si>
  <si>
    <t>三亚市崖州区长山村老河田</t>
  </si>
  <si>
    <t>PHF220234602N000000002</t>
  </si>
  <si>
    <t>海南省分公司地方财政补贴型大棚及棚内瓜菜种植保险</t>
  </si>
  <si>
    <t>陈晨光</t>
  </si>
  <si>
    <t>三亚市天涯区槟榔村</t>
  </si>
  <si>
    <t>PHHG20234602N000000001</t>
  </si>
  <si>
    <t>海南省分公司中央财政补贴型水稻种植保险</t>
  </si>
  <si>
    <t>琼崖（三亚）现代农业科技有限公司</t>
  </si>
  <si>
    <t>海南省三亚市崖州区南滨农场</t>
  </si>
  <si>
    <t>PHHG20234602N000000002</t>
  </si>
  <si>
    <t>三亚市崖州区拱北村</t>
  </si>
  <si>
    <t>PHHG20234602N000000003</t>
  </si>
  <si>
    <t>三亚市崖州区城西村</t>
  </si>
  <si>
    <t>PHZM20234602N000000006</t>
  </si>
  <si>
    <t>海南省中央财政补贴型橡胶树风灾保险</t>
  </si>
  <si>
    <t>PHZM20234602N000000007</t>
  </si>
  <si>
    <t>PHZM20234602N000000008</t>
  </si>
  <si>
    <t>PHZM20234602N000000009</t>
  </si>
  <si>
    <t>PHZM20234602N000000010</t>
  </si>
  <si>
    <t>PHZM20234602N000000011</t>
  </si>
  <si>
    <t>PHZM20234602N000000012</t>
  </si>
  <si>
    <t>PHZM20234602N000000013</t>
  </si>
  <si>
    <t>PHZM20234602N000000014</t>
  </si>
  <si>
    <t>PHZM20234602N000000015</t>
  </si>
  <si>
    <t>PHZM20234602N000000016</t>
  </si>
  <si>
    <t>PHZM20234602N000000017</t>
  </si>
  <si>
    <t>PHZM20234602N000000018</t>
  </si>
  <si>
    <t>PHZM20234602N000000019</t>
  </si>
  <si>
    <t>PHZM20234602N000000020</t>
  </si>
  <si>
    <t>PHZM20234602N000000021</t>
  </si>
  <si>
    <t>PHZM20234602N000000022</t>
  </si>
  <si>
    <t>PHZM20234602N000000023</t>
  </si>
  <si>
    <t>PHZM20234602N000000024</t>
  </si>
  <si>
    <t>PHZM20234602N000000025</t>
  </si>
  <si>
    <t>PHZM20234602N000000026</t>
  </si>
  <si>
    <t>PHZM20234602N000000027</t>
  </si>
  <si>
    <t>PHZM20234602N000000028</t>
  </si>
  <si>
    <t>PHZM20234602N000000029</t>
  </si>
  <si>
    <t>PHZM20234602N000000030</t>
  </si>
  <si>
    <t>PHZM20234602N000000031</t>
  </si>
  <si>
    <t>合计</t>
  </si>
  <si>
    <t>附件1</t>
  </si>
  <si>
    <t>三亚市2024年9-10月份农业保险财政补贴保费汇总表</t>
  </si>
  <si>
    <t>投保期间：2024.09.01-2024.10.31</t>
  </si>
  <si>
    <t>投保区域</t>
  </si>
  <si>
    <t>投保单</t>
  </si>
  <si>
    <t>投保户数</t>
  </si>
  <si>
    <t>农户自缴</t>
  </si>
  <si>
    <t>申报财政补贴金额</t>
  </si>
  <si>
    <t>审计调减金额</t>
  </si>
  <si>
    <t>审计确认金额</t>
  </si>
  <si>
    <t>中央补贴</t>
  </si>
  <si>
    <t>省补贴</t>
  </si>
  <si>
    <t>财政补贴总保费</t>
  </si>
  <si>
    <t>调减小计</t>
  </si>
  <si>
    <t>一、香蕉树种植保险小计</t>
  </si>
  <si>
    <t>一般户
(天涯区)</t>
  </si>
  <si>
    <t>一般户
(育才生态区)</t>
  </si>
  <si>
    <t>一般户
(崖州区)</t>
  </si>
  <si>
    <t>二、大棚及棚内瓜菜种植保险小计</t>
  </si>
  <si>
    <t>三、水稻种植保险小计</t>
  </si>
  <si>
    <t>一般户
(海棠区)</t>
  </si>
  <si>
    <t>四、晚稻完全成本保险 小计</t>
  </si>
  <si>
    <t>一般户                  (海棠区)</t>
  </si>
  <si>
    <t>财政全额补贴户 
(天涯区)</t>
  </si>
  <si>
    <t>五、天然橡胶收入保险 小计</t>
  </si>
  <si>
    <t>财政全额补贴户    (育才生态区)</t>
  </si>
  <si>
    <t>六、橡胶树完全成本保险小计</t>
  </si>
  <si>
    <t>财政全额补贴户    (天涯区)</t>
  </si>
  <si>
    <t>附件2</t>
  </si>
  <si>
    <t>三亚市2024年9-10月份申请香蕉树种植保险财政补贴保费明细表</t>
  </si>
  <si>
    <t>投保数量（亩）</t>
  </si>
  <si>
    <t>农户自缴保费（17.5%）</t>
  </si>
  <si>
    <t xml:space="preserve">中央补贴（30%） </t>
  </si>
  <si>
    <t xml:space="preserve">省补贴（15%）  </t>
  </si>
  <si>
    <t>市补贴（37.5%）</t>
  </si>
  <si>
    <t>香蕉树种植保险</t>
  </si>
  <si>
    <t>李启忠</t>
  </si>
  <si>
    <t>海南省三亚市崖州区城西村三组</t>
  </si>
  <si>
    <t>李启政</t>
  </si>
  <si>
    <t>高成全</t>
  </si>
  <si>
    <t>海南省三亚市崖州区港门村一村</t>
  </si>
  <si>
    <t>蔡山斌</t>
  </si>
  <si>
    <t>海南省三亚市崖州区赤草村一组</t>
  </si>
  <si>
    <t>陈纪文</t>
  </si>
  <si>
    <t>海南省三亚市崖州区城东村起晨七组</t>
  </si>
  <si>
    <t>陈增洛</t>
  </si>
  <si>
    <t>海南省三亚市崖州区北岭村一组</t>
  </si>
  <si>
    <t>陈增友</t>
  </si>
  <si>
    <t>海南省三亚市崖州区南山村一村</t>
  </si>
  <si>
    <t>李明杰</t>
  </si>
  <si>
    <t>海南省三亚市崖州区城西村西园3组</t>
  </si>
  <si>
    <t>莫文曦</t>
  </si>
  <si>
    <t>海南省三亚市崖州区城东村三组</t>
  </si>
  <si>
    <t>黎永良</t>
  </si>
  <si>
    <t>海南省三亚市崖州区南滨农场白超队</t>
  </si>
  <si>
    <t>叶小贤</t>
  </si>
  <si>
    <t>海南省三亚市崖州区城东村八组</t>
  </si>
  <si>
    <t>海南省三亚市崖州区崖城村导一、三组</t>
  </si>
  <si>
    <t>莫春智</t>
  </si>
  <si>
    <t>海南省三亚市育才生态区育才镇龙密村民委员会</t>
  </si>
  <si>
    <t>韦敏</t>
  </si>
  <si>
    <t>海南省三亚市崖州区南滨社区南滨中学后侧</t>
  </si>
  <si>
    <t>张启享</t>
  </si>
  <si>
    <t>海南省三亚市崖州区南滨农场前卫队</t>
  </si>
  <si>
    <t>苏泽清</t>
  </si>
  <si>
    <t>海南省三亚市天涯区水蛟村</t>
  </si>
  <si>
    <t>海南省三亚市天涯区红塘村</t>
  </si>
  <si>
    <t>陈求益</t>
  </si>
  <si>
    <t>海南省三亚市育才生态区马脚村新村小组</t>
  </si>
  <si>
    <t>蔡东南</t>
  </si>
  <si>
    <t>海南省三亚市崖州区南滨农场（赤草社区）</t>
  </si>
  <si>
    <t>黄泽龙</t>
  </si>
  <si>
    <t>海南省三亚市崖州区拱北村镇北一组</t>
  </si>
  <si>
    <t>附件3</t>
  </si>
  <si>
    <t>三亚市2024年9-10月份申请大棚及棚内瓜菜种植保险财政补贴保费明细表</t>
  </si>
  <si>
    <t>农户自缴保费（20%/40%）</t>
  </si>
  <si>
    <t>验算</t>
  </si>
  <si>
    <t xml:space="preserve">中央补贴 （0%） </t>
  </si>
  <si>
    <t xml:space="preserve">省补贴 （40%） </t>
  </si>
  <si>
    <t>市补贴（20%/40%）</t>
  </si>
  <si>
    <t>大棚及棚内瓜菜种植保险</t>
  </si>
  <si>
    <t>三亚清馨兰园农民专业合作社</t>
  </si>
  <si>
    <t>海南省三亚市天涯区新联村</t>
  </si>
  <si>
    <t>海南育蕾生态农业科技发展有限公司</t>
  </si>
  <si>
    <t>海南省三亚市天涯区育才生态区雅林村蔬菜种植基地</t>
  </si>
  <si>
    <t>附件4</t>
  </si>
  <si>
    <t>三亚市2024年9-10月份申请水稻种植保险财政补贴保费明细表</t>
  </si>
  <si>
    <t>农户自缴保费（10%）</t>
  </si>
  <si>
    <t>中央补贴（45%）</t>
  </si>
  <si>
    <t>省补贴（25%）</t>
  </si>
  <si>
    <t>市补贴（20%）</t>
  </si>
  <si>
    <t>水稻种植保险</t>
  </si>
  <si>
    <t>段文瑞</t>
  </si>
  <si>
    <t>海南省三亚市海棠区铁炉村</t>
  </si>
  <si>
    <t>高精珍</t>
  </si>
  <si>
    <t>海南省三亚市天涯区南岛社区</t>
  </si>
  <si>
    <t>附件5</t>
  </si>
  <si>
    <t>2024年9-10月份申请晚稻完全成本保险财政补贴保费明细表</t>
  </si>
  <si>
    <t>农户自缴保费（10%/20%）</t>
  </si>
  <si>
    <t xml:space="preserve">中央补贴（45%） </t>
  </si>
  <si>
    <t xml:space="preserve">省补贴（25%）  </t>
  </si>
  <si>
    <t>市补贴（10%/20%）</t>
  </si>
  <si>
    <t>晚稻完全成本保险</t>
  </si>
  <si>
    <t>唐朝康</t>
  </si>
  <si>
    <t>海南省三亚市天涯区塔岭村</t>
  </si>
  <si>
    <t>海南文伟农业科技有限公司</t>
  </si>
  <si>
    <t>刘秀霞</t>
  </si>
  <si>
    <t>陈小伟</t>
  </si>
  <si>
    <t>海南省三亚市海棠区江林村</t>
  </si>
  <si>
    <t>海南省三亚市海棠区三灶村</t>
  </si>
  <si>
    <t>陈少洪</t>
  </si>
  <si>
    <t>海南省三亚市天涯区立新村</t>
  </si>
  <si>
    <t>陈俊良</t>
  </si>
  <si>
    <t>监测对象及相对稳定脱贫户</t>
  </si>
  <si>
    <t>附件6</t>
  </si>
  <si>
    <t>三亚市2024年9-10月份申请天然橡胶收入保险财政补贴保费明细表</t>
  </si>
  <si>
    <t>农户自缴保费（0/5%）</t>
  </si>
  <si>
    <t xml:space="preserve">省补贴（30%）  </t>
  </si>
  <si>
    <t>市补贴（20%/25%）</t>
  </si>
  <si>
    <t>天然橡胶收入保险</t>
  </si>
  <si>
    <t>高永忠</t>
  </si>
  <si>
    <t>海南省三亚市育才生态区雅林村</t>
  </si>
  <si>
    <t>陈海强</t>
  </si>
  <si>
    <t>附件7</t>
  </si>
  <si>
    <t>三亚市2024年9-10月份申请橡胶树完全成本保险财政补贴保费明细表</t>
  </si>
  <si>
    <t>投保数量（株）</t>
  </si>
  <si>
    <t>农户自缴保费（0/10%）</t>
  </si>
  <si>
    <t>市补贴（20%/30%）</t>
  </si>
  <si>
    <t>橡胶树完全成本保险</t>
  </si>
  <si>
    <t>吉进妹</t>
  </si>
  <si>
    <t>海南省三亚市天涯区扎南村</t>
  </si>
  <si>
    <t>陈珍妹</t>
  </si>
  <si>
    <t>海南省三亚市天涯区抱龙村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</si>
</sst>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\-mm\-dd"/>
    <numFmt numFmtId="178" formatCode="[$-409]yyyy\-mm\-dd;@"/>
    <numFmt numFmtId="179" formatCode="0.000_ "/>
    <numFmt numFmtId="180" formatCode="yyyy\/m\/d;@"/>
    <numFmt numFmtId="181" formatCode="0.00_ "/>
    <numFmt numFmtId="182" formatCode="0.00_);[Red]\(0.00\)"/>
    <numFmt numFmtId="183" formatCode="#,##0.00_);[Red]\(#,##0.00\)"/>
  </numFmts>
  <fonts count="40">
    <font>
      <sz val="11"/>
      <color indexed="8"/>
      <name val="等线"/>
      <charset val="134"/>
    </font>
    <font>
      <sz val="11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8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name val="宋体"/>
      <charset val="134"/>
      <scheme val="minor"/>
    </font>
    <font>
      <sz val="8"/>
      <name val="宋体"/>
      <charset val="134"/>
      <scheme val="minor"/>
    </font>
    <font>
      <b/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2"/>
      <name val="等线"/>
      <charset val="134"/>
    </font>
    <font>
      <sz val="11"/>
      <color indexed="62"/>
      <name val="等线"/>
      <charset val="0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sz val="11"/>
      <color indexed="8"/>
      <name val="等线"/>
      <charset val="0"/>
    </font>
    <font>
      <sz val="10"/>
      <name val="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6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>
      <alignment vertical="center"/>
    </xf>
  </cellStyleXfs>
  <cellXfs count="190">
    <xf numFmtId="0" fontId="0" fillId="0" borderId="0" xfId="0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43" fontId="1" fillId="0" borderId="0" xfId="0" applyNumberFormat="1" applyFont="1" applyFill="1" applyAlignment="1"/>
    <xf numFmtId="176" fontId="1" fillId="0" borderId="0" xfId="0" applyNumberFormat="1" applyFont="1" applyFill="1" applyAlignment="1"/>
    <xf numFmtId="0" fontId="5" fillId="0" borderId="0" xfId="0" applyFont="1" applyFill="1" applyAlignment="1">
      <alignment horizontal="left" vertical="center"/>
    </xf>
    <xf numFmtId="43" fontId="1" fillId="0" borderId="0" xfId="0" applyNumberFormat="1" applyFont="1" applyFill="1" applyAlignment="1">
      <alignment horizontal="right" vertical="center"/>
    </xf>
    <xf numFmtId="0" fontId="6" fillId="0" borderId="0" xfId="49" applyFont="1" applyFill="1" applyAlignment="1">
      <alignment horizontal="center" vertical="center" wrapText="1"/>
    </xf>
    <xf numFmtId="43" fontId="6" fillId="0" borderId="0" xfId="49" applyNumberFormat="1" applyFont="1" applyFill="1" applyAlignment="1">
      <alignment horizontal="center" vertical="center" wrapText="1"/>
    </xf>
    <xf numFmtId="0" fontId="7" fillId="0" borderId="0" xfId="49" applyFont="1" applyFill="1" applyAlignment="1">
      <alignment horizontal="left" vertical="center"/>
    </xf>
    <xf numFmtId="43" fontId="7" fillId="0" borderId="0" xfId="49" applyNumberFormat="1" applyFont="1" applyFill="1" applyBorder="1" applyAlignment="1">
      <alignment horizontal="right" vertical="center" wrapText="1"/>
    </xf>
    <xf numFmtId="0" fontId="8" fillId="0" borderId="1" xfId="49" applyFont="1" applyFill="1" applyBorder="1" applyAlignment="1">
      <alignment horizontal="center" vertical="center" wrapText="1"/>
    </xf>
    <xf numFmtId="43" fontId="8" fillId="0" borderId="1" xfId="49" applyNumberFormat="1" applyFont="1" applyFill="1" applyBorder="1" applyAlignment="1">
      <alignment horizontal="center" vertical="center" wrapText="1"/>
    </xf>
    <xf numFmtId="43" fontId="8" fillId="2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3" fontId="9" fillId="0" borderId="1" xfId="0" applyNumberFormat="1" applyFont="1" applyFill="1" applyBorder="1" applyAlignment="1">
      <alignment horizontal="center" vertical="center" wrapText="1"/>
    </xf>
    <xf numFmtId="43" fontId="9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right" vertical="center"/>
    </xf>
    <xf numFmtId="43" fontId="1" fillId="0" borderId="0" xfId="0" applyNumberFormat="1" applyFont="1" applyFill="1" applyAlignment="1">
      <alignment vertical="center"/>
    </xf>
    <xf numFmtId="176" fontId="6" fillId="0" borderId="0" xfId="49" applyNumberFormat="1" applyFont="1" applyFill="1" applyAlignment="1">
      <alignment horizontal="center" vertical="center" wrapText="1"/>
    </xf>
    <xf numFmtId="176" fontId="7" fillId="0" borderId="0" xfId="49" applyNumberFormat="1" applyFont="1" applyFill="1" applyBorder="1" applyAlignment="1">
      <alignment horizontal="right" vertical="center" wrapText="1"/>
    </xf>
    <xf numFmtId="0" fontId="7" fillId="0" borderId="0" xfId="49" applyFont="1" applyFill="1" applyBorder="1" applyAlignment="1">
      <alignment horizontal="center" vertical="center" wrapText="1"/>
    </xf>
    <xf numFmtId="43" fontId="7" fillId="0" borderId="0" xfId="49" applyNumberFormat="1" applyFont="1" applyFill="1" applyBorder="1" applyAlignment="1">
      <alignment horizontal="center" vertical="center" wrapText="1"/>
    </xf>
    <xf numFmtId="43" fontId="7" fillId="0" borderId="0" xfId="49" applyNumberFormat="1" applyFont="1" applyFill="1" applyAlignment="1">
      <alignment horizontal="center" vertical="center" wrapText="1"/>
    </xf>
    <xf numFmtId="43" fontId="7" fillId="0" borderId="0" xfId="0" applyNumberFormat="1" applyFont="1" applyFill="1" applyAlignment="1">
      <alignment horizontal="center" vertical="center"/>
    </xf>
    <xf numFmtId="176" fontId="8" fillId="2" borderId="1" xfId="49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3" fontId="7" fillId="0" borderId="0" xfId="49" applyNumberFormat="1" applyFont="1" applyFill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43" fontId="1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43" fontId="7" fillId="0" borderId="2" xfId="49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3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7" fillId="0" borderId="0" xfId="49" applyFont="1" applyFill="1" applyAlignment="1">
      <alignment vertical="center" wrapText="1"/>
    </xf>
    <xf numFmtId="0" fontId="7" fillId="0" borderId="0" xfId="49" applyFont="1" applyFill="1" applyAlignment="1">
      <alignment horizontal="center" vertical="center" wrapText="1"/>
    </xf>
    <xf numFmtId="43" fontId="2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43" fontId="4" fillId="0" borderId="1" xfId="0" applyNumberFormat="1" applyFont="1" applyFill="1" applyBorder="1" applyAlignment="1">
      <alignment horizontal="center" vertical="center"/>
    </xf>
    <xf numFmtId="178" fontId="6" fillId="0" borderId="0" xfId="49" applyNumberFormat="1" applyFont="1" applyFill="1" applyAlignment="1">
      <alignment horizontal="center" vertical="center" wrapText="1"/>
    </xf>
    <xf numFmtId="178" fontId="7" fillId="0" borderId="0" xfId="49" applyNumberFormat="1" applyFont="1" applyFill="1" applyAlignment="1">
      <alignment horizontal="center" vertical="center" wrapText="1"/>
    </xf>
    <xf numFmtId="178" fontId="7" fillId="0" borderId="0" xfId="0" applyNumberFormat="1" applyFont="1" applyFill="1" applyAlignment="1">
      <alignment horizontal="center" vertical="center"/>
    </xf>
    <xf numFmtId="178" fontId="8" fillId="0" borderId="1" xfId="49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43" fontId="7" fillId="0" borderId="0" xfId="49" applyNumberFormat="1" applyFont="1" applyFill="1" applyAlignment="1">
      <alignment vertical="center" wrapText="1"/>
    </xf>
    <xf numFmtId="43" fontId="8" fillId="0" borderId="3" xfId="49" applyNumberFormat="1" applyFont="1" applyFill="1" applyBorder="1" applyAlignment="1">
      <alignment horizontal="center" vertical="center" wrapText="1"/>
    </xf>
    <xf numFmtId="43" fontId="8" fillId="0" borderId="4" xfId="49" applyNumberFormat="1" applyFont="1" applyFill="1" applyBorder="1" applyAlignment="1">
      <alignment horizontal="center" vertical="center" wrapText="1"/>
    </xf>
    <xf numFmtId="43" fontId="8" fillId="0" borderId="5" xfId="49" applyNumberFormat="1" applyFont="1" applyFill="1" applyBorder="1" applyAlignment="1">
      <alignment horizontal="center" vertical="center" wrapText="1"/>
    </xf>
    <xf numFmtId="179" fontId="1" fillId="0" borderId="0" xfId="0" applyNumberFormat="1" applyFont="1" applyFill="1" applyAlignment="1">
      <alignment vertical="center"/>
    </xf>
    <xf numFmtId="43" fontId="1" fillId="0" borderId="0" xfId="0" applyNumberFormat="1" applyFont="1" applyFill="1" applyAlignment="1">
      <alignment horizontal="left" vertical="center"/>
    </xf>
    <xf numFmtId="176" fontId="7" fillId="0" borderId="0" xfId="49" applyNumberFormat="1" applyFont="1" applyFill="1" applyAlignment="1">
      <alignment horizontal="right" vertical="center" wrapText="1"/>
    </xf>
    <xf numFmtId="176" fontId="7" fillId="0" borderId="2" xfId="49" applyNumberFormat="1" applyFont="1" applyFill="1" applyBorder="1" applyAlignment="1">
      <alignment horizontal="center" vertical="center" wrapText="1"/>
    </xf>
    <xf numFmtId="176" fontId="8" fillId="0" borderId="6" xfId="49" applyNumberFormat="1" applyFont="1" applyFill="1" applyBorder="1" applyAlignment="1">
      <alignment horizontal="center" vertical="center" wrapText="1"/>
    </xf>
    <xf numFmtId="176" fontId="8" fillId="0" borderId="7" xfId="49" applyNumberFormat="1" applyFont="1" applyFill="1" applyBorder="1" applyAlignment="1">
      <alignment horizontal="center" vertical="center" wrapText="1"/>
    </xf>
    <xf numFmtId="43" fontId="2" fillId="2" borderId="1" xfId="0" applyNumberFormat="1" applyFont="1" applyFill="1" applyBorder="1" applyAlignment="1">
      <alignment horizontal="center" vertical="center" wrapText="1"/>
    </xf>
    <xf numFmtId="43" fontId="7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/>
    <xf numFmtId="0" fontId="1" fillId="0" borderId="0" xfId="0" applyFont="1" applyAlignment="1"/>
    <xf numFmtId="43" fontId="1" fillId="0" borderId="0" xfId="0" applyNumberFormat="1" applyFont="1" applyAlignment="1"/>
    <xf numFmtId="0" fontId="1" fillId="0" borderId="0" xfId="0" applyFont="1" applyFill="1" applyAlignment="1">
      <alignment horizontal="right" vertical="center"/>
    </xf>
    <xf numFmtId="180" fontId="1" fillId="0" borderId="0" xfId="0" applyNumberFormat="1" applyFont="1" applyFill="1" applyAlignment="1">
      <alignment vertical="center"/>
    </xf>
    <xf numFmtId="180" fontId="6" fillId="0" borderId="0" xfId="49" applyNumberFormat="1" applyFont="1" applyFill="1" applyAlignment="1">
      <alignment horizontal="center" vertical="center" wrapText="1"/>
    </xf>
    <xf numFmtId="180" fontId="7" fillId="0" borderId="0" xfId="49" applyNumberFormat="1" applyFont="1" applyFill="1" applyBorder="1" applyAlignment="1">
      <alignment horizontal="center" vertical="center" wrapText="1"/>
    </xf>
    <xf numFmtId="0" fontId="8" fillId="0" borderId="6" xfId="49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180" fontId="8" fillId="0" borderId="1" xfId="49" applyNumberFormat="1" applyFont="1" applyFill="1" applyBorder="1" applyAlignment="1">
      <alignment horizontal="center" vertical="center" wrapText="1"/>
    </xf>
    <xf numFmtId="0" fontId="8" fillId="0" borderId="7" xfId="49" applyFont="1" applyFill="1" applyBorder="1" applyAlignment="1">
      <alignment horizontal="center" vertical="center" wrapText="1"/>
    </xf>
    <xf numFmtId="43" fontId="7" fillId="0" borderId="0" xfId="49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vertical="center"/>
    </xf>
    <xf numFmtId="43" fontId="1" fillId="2" borderId="0" xfId="0" applyNumberFormat="1" applyFont="1" applyFill="1" applyAlignment="1">
      <alignment vertical="center"/>
    </xf>
    <xf numFmtId="178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43" fontId="1" fillId="2" borderId="0" xfId="0" applyNumberFormat="1" applyFont="1" applyFill="1" applyAlignment="1">
      <alignment horizontal="right" vertical="center"/>
    </xf>
    <xf numFmtId="0" fontId="6" fillId="0" borderId="0" xfId="49" applyFont="1" applyFill="1" applyAlignment="1">
      <alignment horizontal="left" vertical="center" wrapText="1"/>
    </xf>
    <xf numFmtId="43" fontId="6" fillId="2" borderId="0" xfId="49" applyNumberFormat="1" applyFont="1" applyFill="1" applyAlignment="1">
      <alignment horizontal="center" vertical="center" wrapText="1"/>
    </xf>
    <xf numFmtId="0" fontId="7" fillId="0" borderId="0" xfId="49" applyFont="1" applyFill="1" applyAlignment="1">
      <alignment horizontal="center" vertical="center"/>
    </xf>
    <xf numFmtId="43" fontId="7" fillId="2" borderId="0" xfId="49" applyNumberFormat="1" applyFont="1" applyFill="1" applyBorder="1" applyAlignment="1">
      <alignment horizontal="right" vertical="center" wrapText="1"/>
    </xf>
    <xf numFmtId="43" fontId="10" fillId="0" borderId="1" xfId="0" applyNumberFormat="1" applyFont="1" applyFill="1" applyBorder="1" applyAlignment="1">
      <alignment horizontal="center" vertical="center" wrapText="1"/>
    </xf>
    <xf numFmtId="43" fontId="10" fillId="2" borderId="1" xfId="0" applyNumberFormat="1" applyFont="1" applyFill="1" applyBorder="1" applyAlignment="1">
      <alignment horizontal="center" vertical="center" wrapText="1"/>
    </xf>
    <xf numFmtId="178" fontId="7" fillId="0" borderId="0" xfId="49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/>
    <xf numFmtId="178" fontId="14" fillId="0" borderId="0" xfId="0" applyNumberFormat="1" applyFont="1" applyFill="1" applyAlignment="1"/>
    <xf numFmtId="0" fontId="14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43" fontId="7" fillId="0" borderId="0" xfId="49" applyNumberFormat="1" applyFont="1" applyFill="1" applyAlignment="1">
      <alignment vertical="center"/>
    </xf>
    <xf numFmtId="181" fontId="8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3" fontId="6" fillId="0" borderId="0" xfId="49" applyNumberFormat="1" applyFont="1" applyFill="1" applyAlignment="1">
      <alignment vertical="center" wrapText="1"/>
    </xf>
    <xf numFmtId="0" fontId="6" fillId="0" borderId="0" xfId="49" applyFont="1" applyFill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43" fontId="9" fillId="0" borderId="0" xfId="0" applyNumberFormat="1" applyFont="1" applyFill="1" applyBorder="1" applyAlignment="1">
      <alignment horizontal="center" vertical="center" wrapText="1"/>
    </xf>
    <xf numFmtId="43" fontId="2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wrapText="1"/>
    </xf>
    <xf numFmtId="0" fontId="1" fillId="0" borderId="0" xfId="0" applyNumberFormat="1" applyFont="1" applyFill="1" applyAlignment="1">
      <alignment horizontal="center" wrapText="1"/>
    </xf>
    <xf numFmtId="0" fontId="1" fillId="0" borderId="0" xfId="0" applyNumberFormat="1" applyFont="1" applyFill="1" applyAlignment="1">
      <alignment horizontal="center" vertical="center" wrapText="1"/>
    </xf>
    <xf numFmtId="43" fontId="1" fillId="0" borderId="0" xfId="0" applyNumberFormat="1" applyFont="1" applyFill="1" applyAlignment="1">
      <alignment horizontal="center" vertical="center" wrapText="1"/>
    </xf>
    <xf numFmtId="43" fontId="1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43" fontId="5" fillId="0" borderId="0" xfId="0" applyNumberFormat="1" applyFont="1" applyFill="1" applyAlignment="1">
      <alignment horizontal="center" vertical="center"/>
    </xf>
    <xf numFmtId="43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 wrapText="1"/>
    </xf>
    <xf numFmtId="43" fontId="6" fillId="0" borderId="0" xfId="0" applyNumberFormat="1" applyFont="1" applyFill="1" applyAlignment="1">
      <alignment horizontal="center" vertical="center"/>
    </xf>
    <xf numFmtId="43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vertical="center"/>
    </xf>
    <xf numFmtId="43" fontId="7" fillId="0" borderId="0" xfId="0" applyNumberFormat="1" applyFont="1" applyFill="1" applyAlignment="1">
      <alignment vertical="center"/>
    </xf>
    <xf numFmtId="0" fontId="8" fillId="0" borderId="1" xfId="5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3" fontId="4" fillId="0" borderId="1" xfId="0" applyNumberFormat="1" applyFont="1" applyFill="1" applyBorder="1" applyAlignment="1" applyProtection="1">
      <alignment horizontal="center" vertical="center" wrapText="1"/>
    </xf>
    <xf numFmtId="43" fontId="4" fillId="0" borderId="6" xfId="0" applyNumberFormat="1" applyFont="1" applyFill="1" applyBorder="1" applyAlignment="1" applyProtection="1">
      <alignment horizontal="center" vertical="center" wrapText="1"/>
    </xf>
    <xf numFmtId="43" fontId="4" fillId="0" borderId="7" xfId="0" applyNumberFormat="1" applyFont="1" applyFill="1" applyBorder="1" applyAlignment="1" applyProtection="1">
      <alignment horizontal="center" vertical="center" wrapText="1"/>
    </xf>
    <xf numFmtId="0" fontId="8" fillId="0" borderId="3" xfId="50" applyNumberFormat="1" applyFont="1" applyFill="1" applyBorder="1" applyAlignment="1">
      <alignment horizontal="left" vertical="center" wrapText="1"/>
    </xf>
    <xf numFmtId="0" fontId="8" fillId="0" borderId="5" xfId="5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3" xfId="50" applyNumberFormat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vertical="center"/>
    </xf>
    <xf numFmtId="43" fontId="16" fillId="0" borderId="0" xfId="0" applyNumberFormat="1" applyFont="1" applyFill="1" applyBorder="1" applyAlignment="1">
      <alignment vertical="center"/>
    </xf>
    <xf numFmtId="43" fontId="5" fillId="0" borderId="0" xfId="0" applyNumberFormat="1" applyFont="1" applyFill="1" applyAlignment="1">
      <alignment horizontal="left" vertical="center" wrapText="1"/>
    </xf>
    <xf numFmtId="43" fontId="6" fillId="0" borderId="0" xfId="0" applyNumberFormat="1" applyFont="1" applyFill="1" applyAlignment="1">
      <alignment horizontal="left" vertical="center" wrapText="1"/>
    </xf>
    <xf numFmtId="43" fontId="7" fillId="0" borderId="0" xfId="0" applyNumberFormat="1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181" fontId="17" fillId="0" borderId="0" xfId="0" applyNumberFormat="1" applyFont="1" applyFill="1" applyAlignment="1">
      <alignment horizontal="center" vertical="center" wrapText="1"/>
    </xf>
    <xf numFmtId="0" fontId="6" fillId="0" borderId="0" xfId="49" applyFont="1" applyFill="1" applyBorder="1" applyAlignment="1">
      <alignment horizontal="center" vertical="center" wrapText="1"/>
    </xf>
    <xf numFmtId="181" fontId="6" fillId="0" borderId="0" xfId="49" applyNumberFormat="1" applyFont="1" applyFill="1" applyBorder="1" applyAlignment="1">
      <alignment horizontal="center" vertical="center" wrapText="1"/>
    </xf>
    <xf numFmtId="0" fontId="19" fillId="0" borderId="0" xfId="49" applyFont="1" applyFill="1" applyAlignment="1">
      <alignment horizontal="left" vertical="center" wrapText="1"/>
    </xf>
    <xf numFmtId="181" fontId="19" fillId="0" borderId="0" xfId="49" applyNumberFormat="1" applyFont="1" applyFill="1" applyAlignment="1">
      <alignment horizontal="left" vertical="center" wrapText="1"/>
    </xf>
    <xf numFmtId="0" fontId="17" fillId="0" borderId="0" xfId="49" applyFont="1" applyFill="1" applyBorder="1" applyAlignment="1">
      <alignment horizontal="center" vertical="center" wrapText="1"/>
    </xf>
    <xf numFmtId="181" fontId="17" fillId="0" borderId="0" xfId="49" applyNumberFormat="1" applyFont="1" applyFill="1" applyBorder="1" applyAlignment="1">
      <alignment horizontal="center" vertical="center" wrapText="1"/>
    </xf>
    <xf numFmtId="0" fontId="20" fillId="0" borderId="1" xfId="49" applyFont="1" applyFill="1" applyBorder="1" applyAlignment="1">
      <alignment horizontal="center" vertical="center" wrapText="1"/>
    </xf>
    <xf numFmtId="181" fontId="20" fillId="0" borderId="1" xfId="49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82" fontId="18" fillId="0" borderId="1" xfId="0" applyNumberFormat="1" applyFont="1" applyFill="1" applyBorder="1" applyAlignment="1">
      <alignment horizontal="center" vertical="center" wrapText="1"/>
    </xf>
    <xf numFmtId="183" fontId="17" fillId="0" borderId="0" xfId="49" applyNumberFormat="1" applyFont="1" applyFill="1" applyBorder="1" applyAlignment="1">
      <alignment horizontal="center" vertical="center" wrapText="1"/>
    </xf>
    <xf numFmtId="181" fontId="17" fillId="0" borderId="2" xfId="49" applyNumberFormat="1" applyFont="1" applyFill="1" applyBorder="1" applyAlignment="1">
      <alignment horizontal="center" vertical="center" wrapText="1"/>
    </xf>
    <xf numFmtId="0" fontId="17" fillId="0" borderId="0" xfId="49" applyFont="1" applyFill="1" applyAlignment="1">
      <alignment horizontal="center" vertical="center" wrapText="1"/>
    </xf>
    <xf numFmtId="183" fontId="20" fillId="0" borderId="1" xfId="49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  <xf numFmtId="181" fontId="18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6" fontId="18" fillId="0" borderId="0" xfId="0" applyNumberFormat="1" applyFont="1" applyFill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10" fontId="17" fillId="0" borderId="0" xfId="3" applyNumberFormat="1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9"/>
  <sheetViews>
    <sheetView zoomScale="80" zoomScaleNormal="80" workbookViewId="0">
      <pane ySplit="1" topLeftCell="A26" activePane="bottomLeft" state="frozen"/>
      <selection/>
      <selection pane="bottomLeft" activeCell="A35" sqref="$A35:$XFD35"/>
    </sheetView>
  </sheetViews>
  <sheetFormatPr defaultColWidth="9" defaultRowHeight="14"/>
  <cols>
    <col min="1" max="1" width="5.25" style="165" customWidth="1"/>
    <col min="2" max="2" width="12.5" style="165" customWidth="1"/>
    <col min="3" max="3" width="20.375" style="165" customWidth="1"/>
    <col min="4" max="4" width="9" style="165"/>
    <col min="5" max="5" width="6.625" style="165" customWidth="1"/>
    <col min="6" max="6" width="11.5" style="165"/>
    <col min="7" max="7" width="10.25" style="167" customWidth="1"/>
    <col min="8" max="8" width="12" style="167" customWidth="1"/>
    <col min="9" max="10" width="11.5" style="165"/>
    <col min="11" max="11" width="12" style="165" customWidth="1"/>
    <col min="12" max="12" width="12" style="167" customWidth="1"/>
    <col min="13" max="13" width="11.375" style="167" customWidth="1"/>
    <col min="14" max="14" width="11.125" style="167" customWidth="1"/>
    <col min="15" max="15" width="12.375" style="167" customWidth="1"/>
    <col min="16" max="16" width="14.6583333333333" style="165" customWidth="1"/>
    <col min="17" max="17" width="13.1083333333333" style="165" customWidth="1"/>
    <col min="18" max="18" width="7" style="165" customWidth="1"/>
    <col min="19" max="19" width="11.125" style="165"/>
    <col min="20" max="16384" width="9" style="165"/>
  </cols>
  <sheetData>
    <row r="1" s="165" customFormat="1" ht="25" customHeight="1" spans="1:16">
      <c r="A1" s="168" t="s">
        <v>0</v>
      </c>
      <c r="B1" s="169"/>
      <c r="C1" s="169"/>
      <c r="D1" s="168"/>
      <c r="E1" s="168"/>
      <c r="F1" s="168"/>
      <c r="G1" s="169"/>
      <c r="H1" s="169"/>
      <c r="I1" s="168"/>
      <c r="J1" s="168"/>
      <c r="K1" s="168"/>
      <c r="L1" s="169"/>
      <c r="M1" s="169"/>
      <c r="N1" s="169"/>
      <c r="O1" s="169"/>
      <c r="P1" s="168"/>
    </row>
    <row r="2" s="165" customFormat="1" ht="18" customHeight="1" spans="1:18">
      <c r="A2" s="170" t="s">
        <v>1</v>
      </c>
      <c r="B2" s="171"/>
      <c r="C2" s="171"/>
      <c r="D2" s="170"/>
      <c r="E2" s="170"/>
      <c r="F2" s="170"/>
      <c r="G2" s="171"/>
      <c r="H2" s="171"/>
      <c r="I2" s="170"/>
      <c r="J2" s="170"/>
      <c r="K2" s="170"/>
      <c r="L2" s="171"/>
      <c r="M2" s="171"/>
      <c r="N2" s="171"/>
      <c r="O2" s="171"/>
      <c r="P2" s="170"/>
      <c r="Q2" s="170"/>
      <c r="R2" s="170"/>
    </row>
    <row r="3" s="165" customFormat="1" ht="15.75" customHeight="1" spans="1:16">
      <c r="A3" s="172"/>
      <c r="B3" s="173"/>
      <c r="C3" s="173"/>
      <c r="D3" s="172"/>
      <c r="E3" s="172"/>
      <c r="F3" s="172"/>
      <c r="G3" s="173"/>
      <c r="H3" s="173"/>
      <c r="I3" s="172"/>
      <c r="J3" s="172"/>
      <c r="K3" s="179"/>
      <c r="L3" s="173"/>
      <c r="M3" s="173"/>
      <c r="N3" s="180" t="s">
        <v>2</v>
      </c>
      <c r="O3" s="180"/>
      <c r="P3" s="181"/>
    </row>
    <row r="4" s="166" customFormat="1" ht="24" customHeight="1" spans="1:18">
      <c r="A4" s="174" t="s">
        <v>3</v>
      </c>
      <c r="B4" s="175" t="s">
        <v>4</v>
      </c>
      <c r="C4" s="175" t="s">
        <v>5</v>
      </c>
      <c r="D4" s="174" t="s">
        <v>6</v>
      </c>
      <c r="E4" s="174" t="s">
        <v>7</v>
      </c>
      <c r="F4" s="174" t="s">
        <v>8</v>
      </c>
      <c r="G4" s="175" t="s">
        <v>9</v>
      </c>
      <c r="H4" s="175" t="s">
        <v>10</v>
      </c>
      <c r="I4" s="174" t="s">
        <v>11</v>
      </c>
      <c r="J4" s="174" t="s">
        <v>12</v>
      </c>
      <c r="K4" s="182" t="s">
        <v>13</v>
      </c>
      <c r="L4" s="175" t="s">
        <v>14</v>
      </c>
      <c r="M4" s="175"/>
      <c r="N4" s="175"/>
      <c r="O4" s="175"/>
      <c r="P4" s="174" t="s">
        <v>15</v>
      </c>
      <c r="Q4" s="185" t="s">
        <v>16</v>
      </c>
      <c r="R4" s="185" t="s">
        <v>17</v>
      </c>
    </row>
    <row r="5" s="166" customFormat="1" ht="24" customHeight="1" spans="1:18">
      <c r="A5" s="174"/>
      <c r="B5" s="175"/>
      <c r="C5" s="175"/>
      <c r="D5" s="174"/>
      <c r="E5" s="174"/>
      <c r="F5" s="174"/>
      <c r="G5" s="175"/>
      <c r="H5" s="175"/>
      <c r="I5" s="174"/>
      <c r="J5" s="174"/>
      <c r="K5" s="182"/>
      <c r="L5" s="175" t="s">
        <v>18</v>
      </c>
      <c r="M5" s="175" t="s">
        <v>19</v>
      </c>
      <c r="N5" s="175" t="s">
        <v>20</v>
      </c>
      <c r="O5" s="175" t="s">
        <v>21</v>
      </c>
      <c r="P5" s="174"/>
      <c r="Q5" s="185"/>
      <c r="R5" s="185"/>
    </row>
    <row r="6" s="166" customFormat="1" ht="27" customHeight="1" spans="1:18">
      <c r="A6" s="176">
        <v>1</v>
      </c>
      <c r="B6" s="177" t="s">
        <v>22</v>
      </c>
      <c r="C6" s="177" t="s">
        <v>23</v>
      </c>
      <c r="D6" s="177" t="s">
        <v>24</v>
      </c>
      <c r="E6" s="177">
        <v>16</v>
      </c>
      <c r="F6" s="177">
        <v>178.69</v>
      </c>
      <c r="G6" s="177">
        <v>174222.75</v>
      </c>
      <c r="H6" s="178">
        <v>22648.96</v>
      </c>
      <c r="I6" s="183">
        <v>45017</v>
      </c>
      <c r="J6" s="183">
        <v>45291</v>
      </c>
      <c r="K6" s="177">
        <v>0</v>
      </c>
      <c r="L6" s="177">
        <v>6794.69</v>
      </c>
      <c r="M6" s="177">
        <v>6794.69</v>
      </c>
      <c r="N6" s="177">
        <v>9059.58</v>
      </c>
      <c r="O6" s="184">
        <f t="shared" ref="O6:O69" si="0">L6+M6+N6</f>
        <v>22648.96</v>
      </c>
      <c r="P6" s="176" t="s">
        <v>25</v>
      </c>
      <c r="Q6" s="177" t="s">
        <v>26</v>
      </c>
      <c r="R6" s="177" t="s">
        <v>27</v>
      </c>
    </row>
    <row r="7" s="166" customFormat="1" ht="27" customHeight="1" spans="1:19">
      <c r="A7" s="176">
        <v>2</v>
      </c>
      <c r="B7" s="177" t="s">
        <v>28</v>
      </c>
      <c r="C7" s="177" t="s">
        <v>23</v>
      </c>
      <c r="D7" s="177" t="s">
        <v>29</v>
      </c>
      <c r="E7" s="177">
        <v>8</v>
      </c>
      <c r="F7" s="177">
        <v>313</v>
      </c>
      <c r="G7" s="177">
        <v>305175</v>
      </c>
      <c r="H7" s="178">
        <v>39672.75</v>
      </c>
      <c r="I7" s="183">
        <v>45017</v>
      </c>
      <c r="J7" s="183">
        <v>45291</v>
      </c>
      <c r="K7" s="177">
        <v>3967.28</v>
      </c>
      <c r="L7" s="177">
        <v>11901.83</v>
      </c>
      <c r="M7" s="177">
        <v>11901.83</v>
      </c>
      <c r="N7" s="177">
        <v>11901.81</v>
      </c>
      <c r="O7" s="184">
        <f t="shared" si="0"/>
        <v>35705.47</v>
      </c>
      <c r="P7" s="176"/>
      <c r="Q7" s="177" t="s">
        <v>26</v>
      </c>
      <c r="R7" s="177" t="s">
        <v>27</v>
      </c>
      <c r="S7" s="186"/>
    </row>
    <row r="8" s="166" customFormat="1" ht="27" customHeight="1" spans="1:18">
      <c r="A8" s="176">
        <v>3</v>
      </c>
      <c r="B8" s="177" t="s">
        <v>30</v>
      </c>
      <c r="C8" s="177" t="s">
        <v>23</v>
      </c>
      <c r="D8" s="177" t="s">
        <v>31</v>
      </c>
      <c r="E8" s="177">
        <v>9</v>
      </c>
      <c r="F8" s="177">
        <v>265</v>
      </c>
      <c r="G8" s="177">
        <v>258375</v>
      </c>
      <c r="H8" s="178">
        <v>33588.75</v>
      </c>
      <c r="I8" s="183">
        <v>45017</v>
      </c>
      <c r="J8" s="183">
        <v>45291</v>
      </c>
      <c r="K8" s="177">
        <v>3358.88</v>
      </c>
      <c r="L8" s="177">
        <v>10076.63</v>
      </c>
      <c r="M8" s="177">
        <v>10076.63</v>
      </c>
      <c r="N8" s="177">
        <v>10076.61</v>
      </c>
      <c r="O8" s="184">
        <f t="shared" si="0"/>
        <v>30229.87</v>
      </c>
      <c r="P8" s="176"/>
      <c r="Q8" s="177" t="s">
        <v>32</v>
      </c>
      <c r="R8" s="177" t="s">
        <v>27</v>
      </c>
    </row>
    <row r="9" s="166" customFormat="1" ht="27" customHeight="1" spans="1:18">
      <c r="A9" s="176">
        <v>4</v>
      </c>
      <c r="B9" s="177" t="s">
        <v>33</v>
      </c>
      <c r="C9" s="177" t="s">
        <v>23</v>
      </c>
      <c r="D9" s="177" t="s">
        <v>34</v>
      </c>
      <c r="E9" s="177">
        <v>29</v>
      </c>
      <c r="F9" s="177">
        <v>800.68</v>
      </c>
      <c r="G9" s="177">
        <v>780663</v>
      </c>
      <c r="H9" s="178">
        <v>101486.19</v>
      </c>
      <c r="I9" s="183">
        <v>45017</v>
      </c>
      <c r="J9" s="183">
        <v>45291</v>
      </c>
      <c r="K9" s="177">
        <v>0</v>
      </c>
      <c r="L9" s="177">
        <v>30445.86</v>
      </c>
      <c r="M9" s="177">
        <v>30445.86</v>
      </c>
      <c r="N9" s="177">
        <v>40594.47</v>
      </c>
      <c r="O9" s="184">
        <f t="shared" si="0"/>
        <v>101486.19</v>
      </c>
      <c r="P9" s="176" t="s">
        <v>25</v>
      </c>
      <c r="Q9" s="177" t="s">
        <v>35</v>
      </c>
      <c r="R9" s="177" t="s">
        <v>27</v>
      </c>
    </row>
    <row r="10" s="166" customFormat="1" ht="27" customHeight="1" spans="1:18">
      <c r="A10" s="176">
        <v>5</v>
      </c>
      <c r="B10" s="177" t="s">
        <v>36</v>
      </c>
      <c r="C10" s="177" t="s">
        <v>23</v>
      </c>
      <c r="D10" s="177" t="s">
        <v>37</v>
      </c>
      <c r="E10" s="177">
        <v>429</v>
      </c>
      <c r="F10" s="177">
        <v>35776</v>
      </c>
      <c r="G10" s="177">
        <v>34881600</v>
      </c>
      <c r="H10" s="178">
        <v>4534608</v>
      </c>
      <c r="I10" s="183">
        <v>45017</v>
      </c>
      <c r="J10" s="183">
        <v>45291</v>
      </c>
      <c r="K10" s="177">
        <v>453460.8</v>
      </c>
      <c r="L10" s="177">
        <v>1360382.4</v>
      </c>
      <c r="M10" s="177">
        <v>1360382.4</v>
      </c>
      <c r="N10" s="177">
        <v>1360382.4</v>
      </c>
      <c r="O10" s="184">
        <f t="shared" si="0"/>
        <v>4081147.2</v>
      </c>
      <c r="P10" s="176"/>
      <c r="Q10" s="177" t="s">
        <v>35</v>
      </c>
      <c r="R10" s="177" t="s">
        <v>27</v>
      </c>
    </row>
    <row r="11" s="166" customFormat="1" ht="27" customHeight="1" spans="1:18">
      <c r="A11" s="176">
        <v>6</v>
      </c>
      <c r="B11" s="177" t="s">
        <v>38</v>
      </c>
      <c r="C11" s="177" t="s">
        <v>23</v>
      </c>
      <c r="D11" s="177" t="s">
        <v>39</v>
      </c>
      <c r="E11" s="177">
        <v>196</v>
      </c>
      <c r="F11" s="177">
        <v>12475.18</v>
      </c>
      <c r="G11" s="177">
        <v>12163300.5</v>
      </c>
      <c r="H11" s="178">
        <v>1581229.07</v>
      </c>
      <c r="I11" s="183">
        <v>45017</v>
      </c>
      <c r="J11" s="183">
        <v>45291</v>
      </c>
      <c r="K11" s="177">
        <v>158122.91</v>
      </c>
      <c r="L11" s="177">
        <v>474368.72</v>
      </c>
      <c r="M11" s="177">
        <v>474368.72</v>
      </c>
      <c r="N11" s="177">
        <v>474368.72</v>
      </c>
      <c r="O11" s="184">
        <f t="shared" si="0"/>
        <v>1423106.16</v>
      </c>
      <c r="P11" s="176"/>
      <c r="Q11" s="177" t="s">
        <v>40</v>
      </c>
      <c r="R11" s="177" t="s">
        <v>27</v>
      </c>
    </row>
    <row r="12" s="166" customFormat="1" ht="41" customHeight="1" spans="1:18">
      <c r="A12" s="176">
        <v>7</v>
      </c>
      <c r="B12" s="177" t="s">
        <v>41</v>
      </c>
      <c r="C12" s="177" t="s">
        <v>23</v>
      </c>
      <c r="D12" s="177" t="s">
        <v>42</v>
      </c>
      <c r="E12" s="177">
        <v>4</v>
      </c>
      <c r="F12" s="177">
        <v>51.51</v>
      </c>
      <c r="G12" s="177">
        <v>49835.925</v>
      </c>
      <c r="H12" s="178">
        <v>6478.67</v>
      </c>
      <c r="I12" s="183">
        <v>45027</v>
      </c>
      <c r="J12" s="183">
        <v>45291</v>
      </c>
      <c r="K12" s="177">
        <v>0</v>
      </c>
      <c r="L12" s="177">
        <v>1943.6</v>
      </c>
      <c r="M12" s="177">
        <v>1943.6</v>
      </c>
      <c r="N12" s="177">
        <v>2591.47</v>
      </c>
      <c r="O12" s="184">
        <f t="shared" si="0"/>
        <v>6478.67</v>
      </c>
      <c r="P12" s="176" t="s">
        <v>25</v>
      </c>
      <c r="Q12" s="177" t="s">
        <v>43</v>
      </c>
      <c r="R12" s="177" t="s">
        <v>27</v>
      </c>
    </row>
    <row r="13" s="166" customFormat="1" ht="27" customHeight="1" spans="1:18">
      <c r="A13" s="176">
        <v>8</v>
      </c>
      <c r="B13" s="177" t="s">
        <v>44</v>
      </c>
      <c r="C13" s="177" t="s">
        <v>23</v>
      </c>
      <c r="D13" s="177" t="s">
        <v>45</v>
      </c>
      <c r="E13" s="177">
        <v>66</v>
      </c>
      <c r="F13" s="177">
        <v>1390.14</v>
      </c>
      <c r="G13" s="177">
        <v>1344960.45</v>
      </c>
      <c r="H13" s="178">
        <v>174844.86</v>
      </c>
      <c r="I13" s="183">
        <v>45027</v>
      </c>
      <c r="J13" s="183">
        <v>45291</v>
      </c>
      <c r="K13" s="177">
        <v>0</v>
      </c>
      <c r="L13" s="177">
        <v>52453.46</v>
      </c>
      <c r="M13" s="177">
        <v>52453.46</v>
      </c>
      <c r="N13" s="177">
        <v>69937.94</v>
      </c>
      <c r="O13" s="184">
        <f t="shared" si="0"/>
        <v>174844.86</v>
      </c>
      <c r="P13" s="176" t="s">
        <v>25</v>
      </c>
      <c r="Q13" s="177" t="s">
        <v>40</v>
      </c>
      <c r="R13" s="177" t="s">
        <v>27</v>
      </c>
    </row>
    <row r="14" s="166" customFormat="1" ht="27" customHeight="1" spans="1:18">
      <c r="A14" s="176">
        <v>9</v>
      </c>
      <c r="B14" s="177" t="s">
        <v>46</v>
      </c>
      <c r="C14" s="177" t="s">
        <v>23</v>
      </c>
      <c r="D14" s="177" t="s">
        <v>47</v>
      </c>
      <c r="E14" s="177">
        <v>35</v>
      </c>
      <c r="F14" s="177">
        <v>422.11</v>
      </c>
      <c r="G14" s="177">
        <v>408391.425</v>
      </c>
      <c r="H14" s="178">
        <v>53090.89</v>
      </c>
      <c r="I14" s="183">
        <v>45027</v>
      </c>
      <c r="J14" s="183">
        <v>45291</v>
      </c>
      <c r="K14" s="177">
        <v>0</v>
      </c>
      <c r="L14" s="177">
        <v>15927.27</v>
      </c>
      <c r="M14" s="177">
        <v>15927.27</v>
      </c>
      <c r="N14" s="177">
        <v>21236.35</v>
      </c>
      <c r="O14" s="184">
        <f t="shared" si="0"/>
        <v>53090.89</v>
      </c>
      <c r="P14" s="176" t="s">
        <v>25</v>
      </c>
      <c r="Q14" s="177" t="s">
        <v>32</v>
      </c>
      <c r="R14" s="177" t="s">
        <v>27</v>
      </c>
    </row>
    <row r="15" s="166" customFormat="1" ht="27" customHeight="1" spans="1:18">
      <c r="A15" s="176">
        <v>10</v>
      </c>
      <c r="B15" s="176" t="s">
        <v>48</v>
      </c>
      <c r="C15" s="176" t="s">
        <v>23</v>
      </c>
      <c r="D15" s="176" t="s">
        <v>49</v>
      </c>
      <c r="E15" s="176">
        <v>2</v>
      </c>
      <c r="F15" s="176">
        <v>33.33</v>
      </c>
      <c r="G15" s="176">
        <v>31996.8</v>
      </c>
      <c r="H15" s="178">
        <v>4159.58</v>
      </c>
      <c r="I15" s="183">
        <v>45037</v>
      </c>
      <c r="J15" s="183">
        <v>45291</v>
      </c>
      <c r="K15" s="176">
        <v>0</v>
      </c>
      <c r="L15" s="176">
        <v>1247.87</v>
      </c>
      <c r="M15" s="176">
        <v>1247.87</v>
      </c>
      <c r="N15" s="176">
        <v>1663.84</v>
      </c>
      <c r="O15" s="184">
        <f t="shared" si="0"/>
        <v>4159.58</v>
      </c>
      <c r="P15" s="176" t="s">
        <v>25</v>
      </c>
      <c r="Q15" s="176" t="s">
        <v>50</v>
      </c>
      <c r="R15" s="177" t="s">
        <v>27</v>
      </c>
    </row>
    <row r="16" s="166" customFormat="1" ht="27" customHeight="1" spans="1:18">
      <c r="A16" s="176">
        <v>11</v>
      </c>
      <c r="B16" s="177" t="s">
        <v>51</v>
      </c>
      <c r="C16" s="177" t="s">
        <v>23</v>
      </c>
      <c r="D16" s="177" t="s">
        <v>52</v>
      </c>
      <c r="E16" s="177">
        <v>18</v>
      </c>
      <c r="F16" s="177">
        <v>759</v>
      </c>
      <c r="G16" s="177">
        <v>728640</v>
      </c>
      <c r="H16" s="178">
        <v>94723.2</v>
      </c>
      <c r="I16" s="183">
        <v>45037</v>
      </c>
      <c r="J16" s="183">
        <v>45291</v>
      </c>
      <c r="K16" s="177">
        <v>9472.32</v>
      </c>
      <c r="L16" s="177">
        <v>28416.96</v>
      </c>
      <c r="M16" s="177">
        <v>28416.96</v>
      </c>
      <c r="N16" s="177">
        <v>28416.96</v>
      </c>
      <c r="O16" s="184">
        <f t="shared" si="0"/>
        <v>85250.88</v>
      </c>
      <c r="P16" s="176"/>
      <c r="Q16" s="177" t="s">
        <v>53</v>
      </c>
      <c r="R16" s="177" t="s">
        <v>27</v>
      </c>
    </row>
    <row r="17" s="166" customFormat="1" ht="27" customHeight="1" spans="1:18">
      <c r="A17" s="176">
        <v>12</v>
      </c>
      <c r="B17" s="177" t="s">
        <v>54</v>
      </c>
      <c r="C17" s="177" t="s">
        <v>23</v>
      </c>
      <c r="D17" s="177" t="s">
        <v>55</v>
      </c>
      <c r="E17" s="177">
        <v>24</v>
      </c>
      <c r="F17" s="177">
        <v>258.58</v>
      </c>
      <c r="G17" s="177">
        <v>248236.8</v>
      </c>
      <c r="H17" s="178">
        <v>32270.78</v>
      </c>
      <c r="I17" s="183">
        <v>45037</v>
      </c>
      <c r="J17" s="183">
        <v>45291</v>
      </c>
      <c r="K17" s="177">
        <v>0</v>
      </c>
      <c r="L17" s="177">
        <v>9681.23</v>
      </c>
      <c r="M17" s="177">
        <v>9681.23</v>
      </c>
      <c r="N17" s="177">
        <v>12908.32</v>
      </c>
      <c r="O17" s="184">
        <f t="shared" si="0"/>
        <v>32270.78</v>
      </c>
      <c r="P17" s="176" t="s">
        <v>25</v>
      </c>
      <c r="Q17" s="177" t="s">
        <v>56</v>
      </c>
      <c r="R17" s="177" t="s">
        <v>27</v>
      </c>
    </row>
    <row r="18" s="166" customFormat="1" ht="27" customHeight="1" spans="1:18">
      <c r="A18" s="176">
        <v>13</v>
      </c>
      <c r="B18" s="177" t="s">
        <v>57</v>
      </c>
      <c r="C18" s="177" t="s">
        <v>23</v>
      </c>
      <c r="D18" s="177" t="s">
        <v>58</v>
      </c>
      <c r="E18" s="177">
        <v>33</v>
      </c>
      <c r="F18" s="177">
        <v>530.17</v>
      </c>
      <c r="G18" s="177">
        <v>508963.2</v>
      </c>
      <c r="H18" s="178">
        <v>66165.22</v>
      </c>
      <c r="I18" s="183">
        <v>45037</v>
      </c>
      <c r="J18" s="183">
        <v>45291</v>
      </c>
      <c r="K18" s="177">
        <v>0</v>
      </c>
      <c r="L18" s="177">
        <v>19849.57</v>
      </c>
      <c r="M18" s="177">
        <v>19849.57</v>
      </c>
      <c r="N18" s="177">
        <v>26466.08</v>
      </c>
      <c r="O18" s="184">
        <f t="shared" si="0"/>
        <v>66165.22</v>
      </c>
      <c r="P18" s="176" t="s">
        <v>25</v>
      </c>
      <c r="Q18" s="177" t="s">
        <v>59</v>
      </c>
      <c r="R18" s="177" t="s">
        <v>27</v>
      </c>
    </row>
    <row r="19" s="166" customFormat="1" ht="27" customHeight="1" spans="1:18">
      <c r="A19" s="176">
        <v>14</v>
      </c>
      <c r="B19" s="177" t="s">
        <v>60</v>
      </c>
      <c r="C19" s="177" t="s">
        <v>23</v>
      </c>
      <c r="D19" s="177" t="s">
        <v>61</v>
      </c>
      <c r="E19" s="177">
        <v>44</v>
      </c>
      <c r="F19" s="177">
        <v>708.96</v>
      </c>
      <c r="G19" s="177">
        <v>680601.6</v>
      </c>
      <c r="H19" s="178">
        <v>88478.21</v>
      </c>
      <c r="I19" s="183">
        <v>45037</v>
      </c>
      <c r="J19" s="183">
        <v>45291</v>
      </c>
      <c r="K19" s="177">
        <v>0</v>
      </c>
      <c r="L19" s="177">
        <v>26543.46</v>
      </c>
      <c r="M19" s="177">
        <v>26543.46</v>
      </c>
      <c r="N19" s="177">
        <v>35391.29</v>
      </c>
      <c r="O19" s="184">
        <f t="shared" si="0"/>
        <v>88478.21</v>
      </c>
      <c r="P19" s="176" t="s">
        <v>25</v>
      </c>
      <c r="Q19" s="177" t="s">
        <v>53</v>
      </c>
      <c r="R19" s="177" t="s">
        <v>27</v>
      </c>
    </row>
    <row r="20" s="166" customFormat="1" ht="27" customHeight="1" spans="1:18">
      <c r="A20" s="176">
        <v>15</v>
      </c>
      <c r="B20" s="177" t="s">
        <v>62</v>
      </c>
      <c r="C20" s="177" t="s">
        <v>23</v>
      </c>
      <c r="D20" s="177" t="s">
        <v>63</v>
      </c>
      <c r="E20" s="177">
        <v>41</v>
      </c>
      <c r="F20" s="177">
        <v>968.87</v>
      </c>
      <c r="G20" s="177">
        <v>930115.2</v>
      </c>
      <c r="H20" s="178">
        <v>120914.98</v>
      </c>
      <c r="I20" s="183">
        <v>45037</v>
      </c>
      <c r="J20" s="183">
        <v>45291</v>
      </c>
      <c r="K20" s="177">
        <v>0</v>
      </c>
      <c r="L20" s="177">
        <v>36274.49</v>
      </c>
      <c r="M20" s="177">
        <v>36274.49</v>
      </c>
      <c r="N20" s="177">
        <v>48366</v>
      </c>
      <c r="O20" s="184">
        <f t="shared" si="0"/>
        <v>120914.98</v>
      </c>
      <c r="P20" s="176" t="s">
        <v>25</v>
      </c>
      <c r="Q20" s="177" t="s">
        <v>64</v>
      </c>
      <c r="R20" s="177" t="s">
        <v>27</v>
      </c>
    </row>
    <row r="21" s="166" customFormat="1" ht="27" customHeight="1" spans="1:18">
      <c r="A21" s="176">
        <v>16</v>
      </c>
      <c r="B21" s="176" t="s">
        <v>65</v>
      </c>
      <c r="C21" s="176" t="s">
        <v>23</v>
      </c>
      <c r="D21" s="176" t="s">
        <v>66</v>
      </c>
      <c r="E21" s="176">
        <v>42</v>
      </c>
      <c r="F21" s="176">
        <v>2624</v>
      </c>
      <c r="G21" s="176">
        <v>2519040</v>
      </c>
      <c r="H21" s="178">
        <v>327475.2</v>
      </c>
      <c r="I21" s="183">
        <v>45037</v>
      </c>
      <c r="J21" s="183">
        <v>45291</v>
      </c>
      <c r="K21" s="176">
        <v>32747.52</v>
      </c>
      <c r="L21" s="176">
        <v>98242.56</v>
      </c>
      <c r="M21" s="176">
        <v>98242.56</v>
      </c>
      <c r="N21" s="176">
        <v>98242.56</v>
      </c>
      <c r="O21" s="184">
        <f t="shared" si="0"/>
        <v>294727.68</v>
      </c>
      <c r="P21" s="176"/>
      <c r="Q21" s="176" t="s">
        <v>64</v>
      </c>
      <c r="R21" s="177" t="s">
        <v>27</v>
      </c>
    </row>
    <row r="22" s="166" customFormat="1" ht="27" customHeight="1" spans="1:18">
      <c r="A22" s="176">
        <v>17</v>
      </c>
      <c r="B22" s="177" t="s">
        <v>67</v>
      </c>
      <c r="C22" s="177" t="s">
        <v>23</v>
      </c>
      <c r="D22" s="177" t="s">
        <v>68</v>
      </c>
      <c r="E22" s="177">
        <v>12</v>
      </c>
      <c r="F22" s="177">
        <v>637</v>
      </c>
      <c r="G22" s="177">
        <v>611520</v>
      </c>
      <c r="H22" s="178">
        <v>79497.6</v>
      </c>
      <c r="I22" s="183">
        <v>45037</v>
      </c>
      <c r="J22" s="183">
        <v>45291</v>
      </c>
      <c r="K22" s="177">
        <v>7949.76</v>
      </c>
      <c r="L22" s="177">
        <v>23849.28</v>
      </c>
      <c r="M22" s="177">
        <v>23849.28</v>
      </c>
      <c r="N22" s="177">
        <v>23849.28</v>
      </c>
      <c r="O22" s="184">
        <f t="shared" si="0"/>
        <v>71547.84</v>
      </c>
      <c r="P22" s="176"/>
      <c r="Q22" s="177" t="s">
        <v>40</v>
      </c>
      <c r="R22" s="177" t="s">
        <v>27</v>
      </c>
    </row>
    <row r="23" s="166" customFormat="1" ht="27" customHeight="1" spans="1:18">
      <c r="A23" s="176">
        <v>18</v>
      </c>
      <c r="B23" s="176" t="s">
        <v>69</v>
      </c>
      <c r="C23" s="176" t="s">
        <v>23</v>
      </c>
      <c r="D23" s="176" t="s">
        <v>70</v>
      </c>
      <c r="E23" s="176">
        <v>8</v>
      </c>
      <c r="F23" s="176">
        <v>315</v>
      </c>
      <c r="G23" s="176">
        <v>300037.5</v>
      </c>
      <c r="H23" s="178">
        <v>39004.88</v>
      </c>
      <c r="I23" s="183">
        <v>45047</v>
      </c>
      <c r="J23" s="183">
        <v>45291</v>
      </c>
      <c r="K23" s="176">
        <v>3900.49</v>
      </c>
      <c r="L23" s="176">
        <v>11701.46</v>
      </c>
      <c r="M23" s="176">
        <v>11701.46</v>
      </c>
      <c r="N23" s="176">
        <v>11701.47</v>
      </c>
      <c r="O23" s="184">
        <f t="shared" si="0"/>
        <v>35104.39</v>
      </c>
      <c r="P23" s="176"/>
      <c r="Q23" s="176" t="s">
        <v>53</v>
      </c>
      <c r="R23" s="177" t="s">
        <v>27</v>
      </c>
    </row>
    <row r="24" s="166" customFormat="1" ht="27" customHeight="1" spans="1:18">
      <c r="A24" s="176">
        <v>19</v>
      </c>
      <c r="B24" s="176" t="s">
        <v>71</v>
      </c>
      <c r="C24" s="176" t="s">
        <v>23</v>
      </c>
      <c r="D24" s="176" t="s">
        <v>72</v>
      </c>
      <c r="E24" s="176">
        <v>5</v>
      </c>
      <c r="F24" s="176">
        <v>185</v>
      </c>
      <c r="G24" s="176">
        <v>176212.5</v>
      </c>
      <c r="H24" s="178">
        <v>22907.63</v>
      </c>
      <c r="I24" s="183">
        <v>45047</v>
      </c>
      <c r="J24" s="183">
        <v>45291</v>
      </c>
      <c r="K24" s="176">
        <v>2290.76</v>
      </c>
      <c r="L24" s="176">
        <v>6872.29</v>
      </c>
      <c r="M24" s="176">
        <v>6872.29</v>
      </c>
      <c r="N24" s="176">
        <v>6872.29</v>
      </c>
      <c r="O24" s="184">
        <f t="shared" si="0"/>
        <v>20616.87</v>
      </c>
      <c r="P24" s="176"/>
      <c r="Q24" s="176" t="s">
        <v>73</v>
      </c>
      <c r="R24" s="177" t="s">
        <v>27</v>
      </c>
    </row>
    <row r="25" s="166" customFormat="1" ht="27" customHeight="1" spans="1:18">
      <c r="A25" s="176">
        <v>20</v>
      </c>
      <c r="B25" s="177" t="s">
        <v>74</v>
      </c>
      <c r="C25" s="177" t="s">
        <v>23</v>
      </c>
      <c r="D25" s="177" t="s">
        <v>75</v>
      </c>
      <c r="E25" s="177">
        <v>5</v>
      </c>
      <c r="F25" s="177">
        <v>245</v>
      </c>
      <c r="G25" s="177">
        <v>233362.5</v>
      </c>
      <c r="H25" s="178">
        <v>30337.13</v>
      </c>
      <c r="I25" s="183">
        <v>45047</v>
      </c>
      <c r="J25" s="183">
        <v>45291</v>
      </c>
      <c r="K25" s="177">
        <v>3033.71</v>
      </c>
      <c r="L25" s="177">
        <v>9101.14</v>
      </c>
      <c r="M25" s="177">
        <v>9101.14</v>
      </c>
      <c r="N25" s="177">
        <v>9101.14</v>
      </c>
      <c r="O25" s="184">
        <f t="shared" si="0"/>
        <v>27303.42</v>
      </c>
      <c r="P25" s="176"/>
      <c r="Q25" s="177" t="s">
        <v>76</v>
      </c>
      <c r="R25" s="177" t="s">
        <v>27</v>
      </c>
    </row>
    <row r="26" s="166" customFormat="1" ht="27" customHeight="1" spans="1:18">
      <c r="A26" s="176">
        <v>21</v>
      </c>
      <c r="B26" s="176" t="s">
        <v>77</v>
      </c>
      <c r="C26" s="176" t="s">
        <v>23</v>
      </c>
      <c r="D26" s="176" t="s">
        <v>78</v>
      </c>
      <c r="E26" s="176">
        <v>41</v>
      </c>
      <c r="F26" s="176">
        <v>3787</v>
      </c>
      <c r="G26" s="176">
        <v>3607117.5</v>
      </c>
      <c r="H26" s="178">
        <v>468925.28</v>
      </c>
      <c r="I26" s="183">
        <v>45047</v>
      </c>
      <c r="J26" s="183">
        <v>45291</v>
      </c>
      <c r="K26" s="176">
        <v>46892.53</v>
      </c>
      <c r="L26" s="176">
        <v>140677.58</v>
      </c>
      <c r="M26" s="176">
        <v>140677.58</v>
      </c>
      <c r="N26" s="176">
        <v>140677.59</v>
      </c>
      <c r="O26" s="184">
        <f t="shared" si="0"/>
        <v>422032.75</v>
      </c>
      <c r="P26" s="176"/>
      <c r="Q26" s="176" t="s">
        <v>79</v>
      </c>
      <c r="R26" s="177" t="s">
        <v>27</v>
      </c>
    </row>
    <row r="27" s="166" customFormat="1" ht="27" customHeight="1" spans="1:18">
      <c r="A27" s="176">
        <v>22</v>
      </c>
      <c r="B27" s="177" t="s">
        <v>80</v>
      </c>
      <c r="C27" s="177" t="s">
        <v>23</v>
      </c>
      <c r="D27" s="177" t="s">
        <v>81</v>
      </c>
      <c r="E27" s="177">
        <v>17</v>
      </c>
      <c r="F27" s="177">
        <v>661</v>
      </c>
      <c r="G27" s="177">
        <v>629602.5</v>
      </c>
      <c r="H27" s="178">
        <v>81848.33</v>
      </c>
      <c r="I27" s="183">
        <v>45047</v>
      </c>
      <c r="J27" s="183">
        <v>45291</v>
      </c>
      <c r="K27" s="177">
        <v>8184.83</v>
      </c>
      <c r="L27" s="177">
        <v>24554.5</v>
      </c>
      <c r="M27" s="177">
        <v>24554.5</v>
      </c>
      <c r="N27" s="177">
        <v>24554.5</v>
      </c>
      <c r="O27" s="184">
        <f t="shared" si="0"/>
        <v>73663.5</v>
      </c>
      <c r="P27" s="176"/>
      <c r="Q27" s="177" t="s">
        <v>82</v>
      </c>
      <c r="R27" s="177" t="s">
        <v>27</v>
      </c>
    </row>
    <row r="28" s="166" customFormat="1" ht="27" customHeight="1" spans="1:18">
      <c r="A28" s="176">
        <v>23</v>
      </c>
      <c r="B28" s="177" t="s">
        <v>83</v>
      </c>
      <c r="C28" s="177" t="s">
        <v>23</v>
      </c>
      <c r="D28" s="177" t="s">
        <v>84</v>
      </c>
      <c r="E28" s="177">
        <v>5</v>
      </c>
      <c r="F28" s="177">
        <v>310</v>
      </c>
      <c r="G28" s="177">
        <v>276768</v>
      </c>
      <c r="H28" s="178">
        <v>35979.84</v>
      </c>
      <c r="I28" s="183">
        <v>45066</v>
      </c>
      <c r="J28" s="183">
        <v>45291</v>
      </c>
      <c r="K28" s="177">
        <v>3597.98</v>
      </c>
      <c r="L28" s="177">
        <v>10793.95</v>
      </c>
      <c r="M28" s="177">
        <v>10793.95</v>
      </c>
      <c r="N28" s="177">
        <v>10793.96</v>
      </c>
      <c r="O28" s="184">
        <f t="shared" si="0"/>
        <v>32381.86</v>
      </c>
      <c r="P28" s="176"/>
      <c r="Q28" s="177" t="s">
        <v>35</v>
      </c>
      <c r="R28" s="177" t="s">
        <v>27</v>
      </c>
    </row>
    <row r="29" s="166" customFormat="1" ht="27" customHeight="1" spans="1:18">
      <c r="A29" s="176">
        <v>24</v>
      </c>
      <c r="B29" s="177" t="s">
        <v>85</v>
      </c>
      <c r="C29" s="177" t="s">
        <v>23</v>
      </c>
      <c r="D29" s="177" t="s">
        <v>86</v>
      </c>
      <c r="E29" s="177">
        <v>3</v>
      </c>
      <c r="F29" s="177">
        <v>221</v>
      </c>
      <c r="G29" s="177">
        <v>197308.8</v>
      </c>
      <c r="H29" s="178">
        <v>25650.14</v>
      </c>
      <c r="I29" s="183">
        <v>45066</v>
      </c>
      <c r="J29" s="183">
        <v>45291</v>
      </c>
      <c r="K29" s="177">
        <v>2565.01</v>
      </c>
      <c r="L29" s="177">
        <v>7695.04</v>
      </c>
      <c r="M29" s="177">
        <v>7695.04</v>
      </c>
      <c r="N29" s="177">
        <v>7695.05</v>
      </c>
      <c r="O29" s="184">
        <f t="shared" si="0"/>
        <v>23085.13</v>
      </c>
      <c r="P29" s="176"/>
      <c r="Q29" s="177" t="s">
        <v>40</v>
      </c>
      <c r="R29" s="177" t="s">
        <v>27</v>
      </c>
    </row>
    <row r="30" s="166" customFormat="1" ht="27" customHeight="1" spans="1:18">
      <c r="A30" s="176">
        <v>25</v>
      </c>
      <c r="B30" s="176" t="s">
        <v>87</v>
      </c>
      <c r="C30" s="176" t="s">
        <v>23</v>
      </c>
      <c r="D30" s="176" t="s">
        <v>88</v>
      </c>
      <c r="E30" s="176">
        <v>28</v>
      </c>
      <c r="F30" s="176">
        <v>1660</v>
      </c>
      <c r="G30" s="176">
        <v>1482048</v>
      </c>
      <c r="H30" s="178">
        <v>192666.24</v>
      </c>
      <c r="I30" s="183">
        <v>45066</v>
      </c>
      <c r="J30" s="183">
        <v>45291</v>
      </c>
      <c r="K30" s="176">
        <v>19266.62</v>
      </c>
      <c r="L30" s="176">
        <v>57799.87</v>
      </c>
      <c r="M30" s="176">
        <v>57799.87</v>
      </c>
      <c r="N30" s="176">
        <v>57799.88</v>
      </c>
      <c r="O30" s="184">
        <f t="shared" si="0"/>
        <v>173399.62</v>
      </c>
      <c r="P30" s="176"/>
      <c r="Q30" s="176" t="s">
        <v>64</v>
      </c>
      <c r="R30" s="177" t="s">
        <v>27</v>
      </c>
    </row>
    <row r="31" s="166" customFormat="1" ht="27" customHeight="1" spans="1:18">
      <c r="A31" s="176">
        <v>26</v>
      </c>
      <c r="B31" s="176" t="s">
        <v>89</v>
      </c>
      <c r="C31" s="176" t="s">
        <v>23</v>
      </c>
      <c r="D31" s="176" t="s">
        <v>90</v>
      </c>
      <c r="E31" s="176">
        <v>10</v>
      </c>
      <c r="F31" s="176">
        <v>607</v>
      </c>
      <c r="G31" s="176">
        <v>518985</v>
      </c>
      <c r="H31" s="178">
        <v>67468.05</v>
      </c>
      <c r="I31" s="183">
        <v>45078</v>
      </c>
      <c r="J31" s="183">
        <v>45291</v>
      </c>
      <c r="K31" s="176">
        <v>6746.81</v>
      </c>
      <c r="L31" s="176">
        <v>20240.42</v>
      </c>
      <c r="M31" s="176">
        <v>20240.42</v>
      </c>
      <c r="N31" s="176">
        <v>20240.4</v>
      </c>
      <c r="O31" s="184">
        <f t="shared" si="0"/>
        <v>60721.24</v>
      </c>
      <c r="P31" s="176"/>
      <c r="Q31" s="176" t="s">
        <v>91</v>
      </c>
      <c r="R31" s="177" t="s">
        <v>27</v>
      </c>
    </row>
    <row r="32" s="166" customFormat="1" ht="27" customHeight="1" spans="1:18">
      <c r="A32" s="176">
        <v>27</v>
      </c>
      <c r="B32" s="177" t="s">
        <v>92</v>
      </c>
      <c r="C32" s="177" t="s">
        <v>93</v>
      </c>
      <c r="D32" s="177" t="s">
        <v>94</v>
      </c>
      <c r="E32" s="177">
        <v>1</v>
      </c>
      <c r="F32" s="177">
        <v>75</v>
      </c>
      <c r="G32" s="177">
        <v>412500</v>
      </c>
      <c r="H32" s="178">
        <v>85800</v>
      </c>
      <c r="I32" s="183">
        <v>45077</v>
      </c>
      <c r="J32" s="183">
        <v>45382</v>
      </c>
      <c r="K32" s="177">
        <v>15015</v>
      </c>
      <c r="L32" s="177">
        <v>25740</v>
      </c>
      <c r="M32" s="177">
        <v>12870</v>
      </c>
      <c r="N32" s="177">
        <v>32175</v>
      </c>
      <c r="O32" s="184">
        <f t="shared" si="0"/>
        <v>70785</v>
      </c>
      <c r="P32" s="176"/>
      <c r="Q32" s="177" t="s">
        <v>95</v>
      </c>
      <c r="R32" s="177" t="s">
        <v>27</v>
      </c>
    </row>
    <row r="33" s="166" customFormat="1" ht="27" customHeight="1" spans="1:18">
      <c r="A33" s="176">
        <v>28</v>
      </c>
      <c r="B33" s="176" t="s">
        <v>96</v>
      </c>
      <c r="C33" s="176" t="s">
        <v>93</v>
      </c>
      <c r="D33" s="176" t="s">
        <v>97</v>
      </c>
      <c r="E33" s="176">
        <v>1</v>
      </c>
      <c r="F33" s="176">
        <v>10</v>
      </c>
      <c r="G33" s="176">
        <v>55000</v>
      </c>
      <c r="H33" s="178">
        <v>11440</v>
      </c>
      <c r="I33" s="183">
        <v>45077</v>
      </c>
      <c r="J33" s="183">
        <v>45351</v>
      </c>
      <c r="K33" s="176">
        <v>2002</v>
      </c>
      <c r="L33" s="176">
        <v>3432</v>
      </c>
      <c r="M33" s="176">
        <v>1716</v>
      </c>
      <c r="N33" s="176">
        <v>4290</v>
      </c>
      <c r="O33" s="184">
        <f t="shared" si="0"/>
        <v>9438</v>
      </c>
      <c r="P33" s="176"/>
      <c r="Q33" s="176" t="s">
        <v>98</v>
      </c>
      <c r="R33" s="176" t="s">
        <v>99</v>
      </c>
    </row>
    <row r="34" s="166" customFormat="1" ht="27" customHeight="1" spans="1:18">
      <c r="A34" s="176">
        <v>29</v>
      </c>
      <c r="B34" s="177" t="s">
        <v>100</v>
      </c>
      <c r="C34" s="177" t="s">
        <v>93</v>
      </c>
      <c r="D34" s="177" t="s">
        <v>101</v>
      </c>
      <c r="E34" s="177">
        <v>1</v>
      </c>
      <c r="F34" s="177">
        <v>12</v>
      </c>
      <c r="G34" s="177">
        <v>66000</v>
      </c>
      <c r="H34" s="178">
        <v>12672</v>
      </c>
      <c r="I34" s="183">
        <v>45091</v>
      </c>
      <c r="J34" s="183">
        <v>45433</v>
      </c>
      <c r="K34" s="177">
        <v>2217.6</v>
      </c>
      <c r="L34" s="177">
        <v>3801.6</v>
      </c>
      <c r="M34" s="177">
        <v>1900.8</v>
      </c>
      <c r="N34" s="177">
        <v>4752</v>
      </c>
      <c r="O34" s="184">
        <f t="shared" si="0"/>
        <v>10454.4</v>
      </c>
      <c r="P34" s="176"/>
      <c r="Q34" s="177" t="s">
        <v>102</v>
      </c>
      <c r="R34" s="176" t="s">
        <v>99</v>
      </c>
    </row>
    <row r="35" s="166" customFormat="1" ht="27" customHeight="1" spans="1:18">
      <c r="A35" s="176">
        <v>30</v>
      </c>
      <c r="B35" s="177" t="s">
        <v>103</v>
      </c>
      <c r="C35" s="177" t="s">
        <v>93</v>
      </c>
      <c r="D35" s="177" t="s">
        <v>101</v>
      </c>
      <c r="E35" s="177">
        <v>1</v>
      </c>
      <c r="F35" s="177">
        <v>3</v>
      </c>
      <c r="G35" s="177">
        <v>16500</v>
      </c>
      <c r="H35" s="178">
        <v>3432</v>
      </c>
      <c r="I35" s="183">
        <v>45091</v>
      </c>
      <c r="J35" s="183">
        <v>45412</v>
      </c>
      <c r="K35" s="177">
        <v>600.6</v>
      </c>
      <c r="L35" s="177">
        <v>1029.6</v>
      </c>
      <c r="M35" s="177">
        <v>514.8</v>
      </c>
      <c r="N35" s="177">
        <v>1287</v>
      </c>
      <c r="O35" s="184">
        <f t="shared" si="0"/>
        <v>2831.4</v>
      </c>
      <c r="P35" s="176"/>
      <c r="Q35" s="177" t="s">
        <v>102</v>
      </c>
      <c r="R35" s="176" t="s">
        <v>99</v>
      </c>
    </row>
    <row r="36" s="166" customFormat="1" ht="27" customHeight="1" spans="1:18">
      <c r="A36" s="176">
        <v>31</v>
      </c>
      <c r="B36" s="176" t="s">
        <v>104</v>
      </c>
      <c r="C36" s="176" t="s">
        <v>93</v>
      </c>
      <c r="D36" s="176" t="s">
        <v>105</v>
      </c>
      <c r="E36" s="176">
        <v>1</v>
      </c>
      <c r="F36" s="176">
        <v>13</v>
      </c>
      <c r="G36" s="176">
        <v>46800</v>
      </c>
      <c r="H36" s="178">
        <v>8236.8</v>
      </c>
      <c r="I36" s="183">
        <v>45093</v>
      </c>
      <c r="J36" s="183">
        <v>45397</v>
      </c>
      <c r="K36" s="176">
        <v>1441.44</v>
      </c>
      <c r="L36" s="176">
        <v>2471.04</v>
      </c>
      <c r="M36" s="176">
        <v>1235.52</v>
      </c>
      <c r="N36" s="176">
        <v>3088.8</v>
      </c>
      <c r="O36" s="184">
        <f t="shared" si="0"/>
        <v>6795.36</v>
      </c>
      <c r="P36" s="176"/>
      <c r="Q36" s="176" t="s">
        <v>106</v>
      </c>
      <c r="R36" s="176" t="s">
        <v>99</v>
      </c>
    </row>
    <row r="37" s="166" customFormat="1" ht="27" customHeight="1" spans="1:18">
      <c r="A37" s="176">
        <v>32</v>
      </c>
      <c r="B37" s="177" t="s">
        <v>107</v>
      </c>
      <c r="C37" s="177" t="s">
        <v>93</v>
      </c>
      <c r="D37" s="177" t="s">
        <v>108</v>
      </c>
      <c r="E37" s="177">
        <v>1</v>
      </c>
      <c r="F37" s="177">
        <v>12</v>
      </c>
      <c r="G37" s="177">
        <v>43200</v>
      </c>
      <c r="H37" s="178">
        <v>7603.2</v>
      </c>
      <c r="I37" s="183">
        <v>45093</v>
      </c>
      <c r="J37" s="183">
        <v>45412</v>
      </c>
      <c r="K37" s="177">
        <v>1330.56</v>
      </c>
      <c r="L37" s="177">
        <v>2280.96</v>
      </c>
      <c r="M37" s="177">
        <v>1140.48</v>
      </c>
      <c r="N37" s="177">
        <v>2851.2</v>
      </c>
      <c r="O37" s="184">
        <f t="shared" si="0"/>
        <v>6272.64</v>
      </c>
      <c r="P37" s="176"/>
      <c r="Q37" s="177" t="s">
        <v>109</v>
      </c>
      <c r="R37" s="176" t="s">
        <v>99</v>
      </c>
    </row>
    <row r="38" s="166" customFormat="1" ht="27" customHeight="1" spans="1:18">
      <c r="A38" s="176">
        <v>33</v>
      </c>
      <c r="B38" s="177" t="s">
        <v>110</v>
      </c>
      <c r="C38" s="177" t="s">
        <v>93</v>
      </c>
      <c r="D38" s="177" t="s">
        <v>111</v>
      </c>
      <c r="E38" s="177">
        <v>1</v>
      </c>
      <c r="F38" s="177">
        <v>7</v>
      </c>
      <c r="G38" s="177">
        <v>38500</v>
      </c>
      <c r="H38" s="178">
        <v>8008</v>
      </c>
      <c r="I38" s="183">
        <v>45095</v>
      </c>
      <c r="J38" s="183">
        <v>45260</v>
      </c>
      <c r="K38" s="177">
        <v>1401.4</v>
      </c>
      <c r="L38" s="177">
        <v>2402.4</v>
      </c>
      <c r="M38" s="177">
        <v>1201.2</v>
      </c>
      <c r="N38" s="177">
        <v>3003</v>
      </c>
      <c r="O38" s="184">
        <f t="shared" si="0"/>
        <v>6606.6</v>
      </c>
      <c r="P38" s="176"/>
      <c r="Q38" s="177" t="s">
        <v>112</v>
      </c>
      <c r="R38" s="177" t="s">
        <v>27</v>
      </c>
    </row>
    <row r="39" s="166" customFormat="1" ht="27" customHeight="1" spans="1:18">
      <c r="A39" s="176">
        <v>34</v>
      </c>
      <c r="B39" s="177" t="s">
        <v>113</v>
      </c>
      <c r="C39" s="177" t="s">
        <v>93</v>
      </c>
      <c r="D39" s="177" t="s">
        <v>114</v>
      </c>
      <c r="E39" s="177">
        <v>1</v>
      </c>
      <c r="F39" s="177">
        <v>18</v>
      </c>
      <c r="G39" s="177">
        <v>99000</v>
      </c>
      <c r="H39" s="178">
        <v>20592</v>
      </c>
      <c r="I39" s="183">
        <v>45097</v>
      </c>
      <c r="J39" s="183">
        <v>45432</v>
      </c>
      <c r="K39" s="177">
        <v>3603.6</v>
      </c>
      <c r="L39" s="177">
        <v>6177.6</v>
      </c>
      <c r="M39" s="177">
        <v>3088.8</v>
      </c>
      <c r="N39" s="177">
        <v>7722</v>
      </c>
      <c r="O39" s="184">
        <f t="shared" si="0"/>
        <v>16988.4</v>
      </c>
      <c r="P39" s="176"/>
      <c r="Q39" s="177" t="s">
        <v>115</v>
      </c>
      <c r="R39" s="176" t="s">
        <v>99</v>
      </c>
    </row>
    <row r="40" s="166" customFormat="1" ht="27" customHeight="1" spans="1:18">
      <c r="A40" s="176">
        <v>35</v>
      </c>
      <c r="B40" s="177" t="s">
        <v>116</v>
      </c>
      <c r="C40" s="177" t="s">
        <v>93</v>
      </c>
      <c r="D40" s="177" t="s">
        <v>117</v>
      </c>
      <c r="E40" s="177">
        <v>1</v>
      </c>
      <c r="F40" s="177">
        <v>9.9</v>
      </c>
      <c r="G40" s="177">
        <v>54450</v>
      </c>
      <c r="H40" s="178">
        <v>9583.2</v>
      </c>
      <c r="I40" s="183">
        <v>45097</v>
      </c>
      <c r="J40" s="183">
        <v>45412</v>
      </c>
      <c r="K40" s="177">
        <v>1677.06</v>
      </c>
      <c r="L40" s="177">
        <v>2874.96</v>
      </c>
      <c r="M40" s="177">
        <v>1437.48</v>
      </c>
      <c r="N40" s="177">
        <v>3593.7</v>
      </c>
      <c r="O40" s="184">
        <f t="shared" si="0"/>
        <v>7906.14</v>
      </c>
      <c r="P40" s="176"/>
      <c r="Q40" s="177" t="s">
        <v>118</v>
      </c>
      <c r="R40" s="176" t="s">
        <v>99</v>
      </c>
    </row>
    <row r="41" s="166" customFormat="1" ht="27" customHeight="1" spans="1:18">
      <c r="A41" s="176">
        <v>36</v>
      </c>
      <c r="B41" s="176" t="s">
        <v>119</v>
      </c>
      <c r="C41" s="176" t="s">
        <v>93</v>
      </c>
      <c r="D41" s="176" t="s">
        <v>120</v>
      </c>
      <c r="E41" s="176">
        <v>1</v>
      </c>
      <c r="F41" s="176">
        <v>13</v>
      </c>
      <c r="G41" s="176">
        <v>71500</v>
      </c>
      <c r="H41" s="178">
        <v>12584</v>
      </c>
      <c r="I41" s="183">
        <v>45097</v>
      </c>
      <c r="J41" s="183">
        <v>45443</v>
      </c>
      <c r="K41" s="176">
        <v>2202.2</v>
      </c>
      <c r="L41" s="176">
        <v>3775.2</v>
      </c>
      <c r="M41" s="176">
        <v>1887.6</v>
      </c>
      <c r="N41" s="176">
        <v>4719</v>
      </c>
      <c r="O41" s="184">
        <f t="shared" si="0"/>
        <v>10381.8</v>
      </c>
      <c r="P41" s="176"/>
      <c r="Q41" s="176" t="s">
        <v>121</v>
      </c>
      <c r="R41" s="176" t="s">
        <v>99</v>
      </c>
    </row>
    <row r="42" s="166" customFormat="1" ht="27" customHeight="1" spans="1:18">
      <c r="A42" s="176">
        <v>37</v>
      </c>
      <c r="B42" s="177" t="s">
        <v>122</v>
      </c>
      <c r="C42" s="177" t="s">
        <v>93</v>
      </c>
      <c r="D42" s="177" t="s">
        <v>123</v>
      </c>
      <c r="E42" s="177">
        <v>1</v>
      </c>
      <c r="F42" s="177">
        <v>6</v>
      </c>
      <c r="G42" s="177">
        <v>33000</v>
      </c>
      <c r="H42" s="178">
        <v>6864</v>
      </c>
      <c r="I42" s="183">
        <v>45097</v>
      </c>
      <c r="J42" s="183">
        <v>45412</v>
      </c>
      <c r="K42" s="177">
        <v>1201.2</v>
      </c>
      <c r="L42" s="177">
        <v>2059.2</v>
      </c>
      <c r="M42" s="177">
        <v>1029.6</v>
      </c>
      <c r="N42" s="177">
        <v>2574</v>
      </c>
      <c r="O42" s="184">
        <f t="shared" si="0"/>
        <v>5662.8</v>
      </c>
      <c r="P42" s="176"/>
      <c r="Q42" s="177" t="s">
        <v>124</v>
      </c>
      <c r="R42" s="176" t="s">
        <v>99</v>
      </c>
    </row>
    <row r="43" s="166" customFormat="1" ht="27" customHeight="1" spans="1:18">
      <c r="A43" s="176">
        <v>38</v>
      </c>
      <c r="B43" s="177" t="s">
        <v>125</v>
      </c>
      <c r="C43" s="177" t="s">
        <v>93</v>
      </c>
      <c r="D43" s="177" t="s">
        <v>126</v>
      </c>
      <c r="E43" s="177">
        <v>1</v>
      </c>
      <c r="F43" s="177">
        <v>10</v>
      </c>
      <c r="G43" s="177">
        <v>55000</v>
      </c>
      <c r="H43" s="178">
        <v>10560</v>
      </c>
      <c r="I43" s="183">
        <v>45098</v>
      </c>
      <c r="J43" s="183">
        <v>45461</v>
      </c>
      <c r="K43" s="177">
        <v>1848</v>
      </c>
      <c r="L43" s="177">
        <v>3168</v>
      </c>
      <c r="M43" s="177">
        <v>1584</v>
      </c>
      <c r="N43" s="177">
        <v>3960</v>
      </c>
      <c r="O43" s="184">
        <f t="shared" si="0"/>
        <v>8712</v>
      </c>
      <c r="P43" s="176"/>
      <c r="Q43" s="177" t="s">
        <v>127</v>
      </c>
      <c r="R43" s="176" t="s">
        <v>99</v>
      </c>
    </row>
    <row r="44" s="166" customFormat="1" ht="27" customHeight="1" spans="1:18">
      <c r="A44" s="176">
        <v>39</v>
      </c>
      <c r="B44" s="177" t="s">
        <v>128</v>
      </c>
      <c r="C44" s="177" t="s">
        <v>93</v>
      </c>
      <c r="D44" s="177" t="s">
        <v>129</v>
      </c>
      <c r="E44" s="177">
        <v>1</v>
      </c>
      <c r="F44" s="177">
        <v>88</v>
      </c>
      <c r="G44" s="177">
        <v>484000</v>
      </c>
      <c r="H44" s="178">
        <v>85184</v>
      </c>
      <c r="I44" s="183">
        <v>45106</v>
      </c>
      <c r="J44" s="183">
        <v>45443</v>
      </c>
      <c r="K44" s="177">
        <v>14907.2</v>
      </c>
      <c r="L44" s="177">
        <v>25555.2</v>
      </c>
      <c r="M44" s="177">
        <v>12777.6</v>
      </c>
      <c r="N44" s="177">
        <v>31944</v>
      </c>
      <c r="O44" s="184">
        <f t="shared" si="0"/>
        <v>70276.8</v>
      </c>
      <c r="P44" s="176"/>
      <c r="Q44" s="177" t="s">
        <v>130</v>
      </c>
      <c r="R44" s="176" t="s">
        <v>99</v>
      </c>
    </row>
    <row r="45" s="166" customFormat="1" ht="27" customHeight="1" spans="1:18">
      <c r="A45" s="176">
        <v>40</v>
      </c>
      <c r="B45" s="177" t="s">
        <v>131</v>
      </c>
      <c r="C45" s="177" t="s">
        <v>93</v>
      </c>
      <c r="D45" s="177" t="s">
        <v>132</v>
      </c>
      <c r="E45" s="177">
        <v>1</v>
      </c>
      <c r="F45" s="177">
        <v>81</v>
      </c>
      <c r="G45" s="177">
        <v>445500</v>
      </c>
      <c r="H45" s="178">
        <v>78408</v>
      </c>
      <c r="I45" s="183">
        <v>45106</v>
      </c>
      <c r="J45" s="183">
        <v>45443</v>
      </c>
      <c r="K45" s="177">
        <v>13721.4</v>
      </c>
      <c r="L45" s="177">
        <v>23522.4</v>
      </c>
      <c r="M45" s="177">
        <v>11761.2</v>
      </c>
      <c r="N45" s="177">
        <v>29403</v>
      </c>
      <c r="O45" s="184">
        <f t="shared" si="0"/>
        <v>64686.6</v>
      </c>
      <c r="P45" s="176"/>
      <c r="Q45" s="177" t="s">
        <v>133</v>
      </c>
      <c r="R45" s="176" t="s">
        <v>99</v>
      </c>
    </row>
    <row r="46" s="166" customFormat="1" ht="27" customHeight="1" spans="1:18">
      <c r="A46" s="176">
        <v>41</v>
      </c>
      <c r="B46" s="177" t="s">
        <v>134</v>
      </c>
      <c r="C46" s="177" t="s">
        <v>135</v>
      </c>
      <c r="D46" s="177" t="s">
        <v>136</v>
      </c>
      <c r="E46" s="177">
        <v>1</v>
      </c>
      <c r="F46" s="177">
        <v>297</v>
      </c>
      <c r="G46" s="177">
        <v>2950200</v>
      </c>
      <c r="H46" s="178">
        <v>130759.2</v>
      </c>
      <c r="I46" s="183">
        <v>45029</v>
      </c>
      <c r="J46" s="183">
        <v>45394</v>
      </c>
      <c r="K46" s="177">
        <v>26151.84</v>
      </c>
      <c r="L46" s="177">
        <v>0</v>
      </c>
      <c r="M46" s="177">
        <v>52303.68</v>
      </c>
      <c r="N46" s="177">
        <v>52303.68</v>
      </c>
      <c r="O46" s="184">
        <f t="shared" si="0"/>
        <v>104607.36</v>
      </c>
      <c r="P46" s="176"/>
      <c r="Q46" s="177" t="s">
        <v>137</v>
      </c>
      <c r="R46" s="177" t="s">
        <v>27</v>
      </c>
    </row>
    <row r="47" s="166" customFormat="1" ht="48" customHeight="1" spans="1:18">
      <c r="A47" s="176">
        <v>42</v>
      </c>
      <c r="B47" s="176" t="s">
        <v>138</v>
      </c>
      <c r="C47" s="176" t="s">
        <v>139</v>
      </c>
      <c r="D47" s="176" t="s">
        <v>140</v>
      </c>
      <c r="E47" s="176">
        <v>1</v>
      </c>
      <c r="F47" s="176">
        <v>67</v>
      </c>
      <c r="G47" s="176">
        <v>26800</v>
      </c>
      <c r="H47" s="178">
        <v>938</v>
      </c>
      <c r="I47" s="183">
        <v>45090</v>
      </c>
      <c r="J47" s="183">
        <v>45117</v>
      </c>
      <c r="K47" s="176">
        <v>187.6</v>
      </c>
      <c r="L47" s="176">
        <v>422.1</v>
      </c>
      <c r="M47" s="176">
        <v>234.5</v>
      </c>
      <c r="N47" s="176">
        <v>93.8</v>
      </c>
      <c r="O47" s="184">
        <f t="shared" si="0"/>
        <v>750.4</v>
      </c>
      <c r="P47" s="176"/>
      <c r="Q47" s="176" t="s">
        <v>141</v>
      </c>
      <c r="R47" s="176" t="s">
        <v>99</v>
      </c>
    </row>
    <row r="48" s="166" customFormat="1" ht="48" customHeight="1" spans="1:18">
      <c r="A48" s="176">
        <v>43</v>
      </c>
      <c r="B48" s="177" t="s">
        <v>142</v>
      </c>
      <c r="C48" s="177" t="s">
        <v>139</v>
      </c>
      <c r="D48" s="177" t="s">
        <v>140</v>
      </c>
      <c r="E48" s="177">
        <v>1</v>
      </c>
      <c r="F48" s="177">
        <v>31</v>
      </c>
      <c r="G48" s="177">
        <v>12400</v>
      </c>
      <c r="H48" s="178">
        <v>434</v>
      </c>
      <c r="I48" s="183">
        <v>45090</v>
      </c>
      <c r="J48" s="183">
        <v>45117</v>
      </c>
      <c r="K48" s="177">
        <v>86.8</v>
      </c>
      <c r="L48" s="177">
        <v>195.3</v>
      </c>
      <c r="M48" s="177">
        <v>108.5</v>
      </c>
      <c r="N48" s="177">
        <v>43.4</v>
      </c>
      <c r="O48" s="184">
        <f t="shared" si="0"/>
        <v>347.2</v>
      </c>
      <c r="P48" s="176"/>
      <c r="Q48" s="177" t="s">
        <v>143</v>
      </c>
      <c r="R48" s="176" t="s">
        <v>99</v>
      </c>
    </row>
    <row r="49" s="166" customFormat="1" ht="48" customHeight="1" spans="1:18">
      <c r="A49" s="176">
        <v>44</v>
      </c>
      <c r="B49" s="176" t="s">
        <v>144</v>
      </c>
      <c r="C49" s="176" t="s">
        <v>139</v>
      </c>
      <c r="D49" s="176" t="s">
        <v>140</v>
      </c>
      <c r="E49" s="176">
        <v>1</v>
      </c>
      <c r="F49" s="176">
        <v>316</v>
      </c>
      <c r="G49" s="176">
        <v>126400</v>
      </c>
      <c r="H49" s="178">
        <v>4424</v>
      </c>
      <c r="I49" s="183">
        <v>45090</v>
      </c>
      <c r="J49" s="183">
        <v>45137</v>
      </c>
      <c r="K49" s="176">
        <v>884.8</v>
      </c>
      <c r="L49" s="176">
        <v>1990.8</v>
      </c>
      <c r="M49" s="176">
        <v>1106</v>
      </c>
      <c r="N49" s="176">
        <v>442.4</v>
      </c>
      <c r="O49" s="184">
        <f t="shared" si="0"/>
        <v>3539.2</v>
      </c>
      <c r="P49" s="176"/>
      <c r="Q49" s="176" t="s">
        <v>145</v>
      </c>
      <c r="R49" s="176" t="s">
        <v>99</v>
      </c>
    </row>
    <row r="50" s="166" customFormat="1" ht="27" customHeight="1" spans="1:18">
      <c r="A50" s="176">
        <v>45</v>
      </c>
      <c r="B50" s="177" t="s">
        <v>146</v>
      </c>
      <c r="C50" s="177" t="s">
        <v>147</v>
      </c>
      <c r="D50" s="177" t="s">
        <v>29</v>
      </c>
      <c r="E50" s="177">
        <v>8</v>
      </c>
      <c r="F50" s="177">
        <v>10329</v>
      </c>
      <c r="G50" s="177">
        <v>929610</v>
      </c>
      <c r="H50" s="178">
        <v>40902.84</v>
      </c>
      <c r="I50" s="183">
        <v>45017</v>
      </c>
      <c r="J50" s="183">
        <v>45382</v>
      </c>
      <c r="K50" s="177">
        <v>4090.28</v>
      </c>
      <c r="L50" s="177">
        <v>18406.28</v>
      </c>
      <c r="M50" s="177">
        <v>10225.71</v>
      </c>
      <c r="N50" s="177">
        <v>8180.57</v>
      </c>
      <c r="O50" s="184">
        <f t="shared" si="0"/>
        <v>36812.56</v>
      </c>
      <c r="P50" s="176"/>
      <c r="Q50" s="177" t="s">
        <v>26</v>
      </c>
      <c r="R50" s="177" t="s">
        <v>27</v>
      </c>
    </row>
    <row r="51" s="166" customFormat="1" ht="27" customHeight="1" spans="1:18">
      <c r="A51" s="176">
        <v>46</v>
      </c>
      <c r="B51" s="177" t="s">
        <v>148</v>
      </c>
      <c r="C51" s="177" t="s">
        <v>147</v>
      </c>
      <c r="D51" s="177" t="s">
        <v>39</v>
      </c>
      <c r="E51" s="177">
        <v>196</v>
      </c>
      <c r="F51" s="177">
        <v>411681</v>
      </c>
      <c r="G51" s="177">
        <v>37051290</v>
      </c>
      <c r="H51" s="178">
        <v>1630256.76</v>
      </c>
      <c r="I51" s="183">
        <v>45031</v>
      </c>
      <c r="J51" s="183">
        <v>45396</v>
      </c>
      <c r="K51" s="177">
        <v>163025.68</v>
      </c>
      <c r="L51" s="177">
        <v>733615.54</v>
      </c>
      <c r="M51" s="177">
        <v>407564.19</v>
      </c>
      <c r="N51" s="177">
        <v>326051.35</v>
      </c>
      <c r="O51" s="184">
        <f t="shared" si="0"/>
        <v>1467231.08</v>
      </c>
      <c r="P51" s="176"/>
      <c r="Q51" s="177" t="s">
        <v>40</v>
      </c>
      <c r="R51" s="177" t="s">
        <v>27</v>
      </c>
    </row>
    <row r="52" s="166" customFormat="1" ht="27" customHeight="1" spans="1:18">
      <c r="A52" s="176">
        <v>47</v>
      </c>
      <c r="B52" s="177" t="s">
        <v>149</v>
      </c>
      <c r="C52" s="177" t="s">
        <v>147</v>
      </c>
      <c r="D52" s="177" t="s">
        <v>24</v>
      </c>
      <c r="E52" s="177">
        <v>16</v>
      </c>
      <c r="F52" s="177">
        <v>5897</v>
      </c>
      <c r="G52" s="177">
        <v>530730</v>
      </c>
      <c r="H52" s="178">
        <v>23352.12</v>
      </c>
      <c r="I52" s="183">
        <v>45031</v>
      </c>
      <c r="J52" s="183">
        <v>45396</v>
      </c>
      <c r="K52" s="177">
        <v>0</v>
      </c>
      <c r="L52" s="177">
        <v>10508.45</v>
      </c>
      <c r="M52" s="177">
        <v>5838.03</v>
      </c>
      <c r="N52" s="177">
        <v>7005.64</v>
      </c>
      <c r="O52" s="184">
        <f t="shared" si="0"/>
        <v>23352.12</v>
      </c>
      <c r="P52" s="176" t="s">
        <v>25</v>
      </c>
      <c r="Q52" s="177" t="s">
        <v>26</v>
      </c>
      <c r="R52" s="177" t="s">
        <v>27</v>
      </c>
    </row>
    <row r="53" s="166" customFormat="1" ht="27" customHeight="1" spans="1:18">
      <c r="A53" s="176">
        <v>48</v>
      </c>
      <c r="B53" s="176" t="s">
        <v>150</v>
      </c>
      <c r="C53" s="176" t="s">
        <v>147</v>
      </c>
      <c r="D53" s="176" t="s">
        <v>45</v>
      </c>
      <c r="E53" s="176">
        <v>66</v>
      </c>
      <c r="F53" s="176">
        <v>45876</v>
      </c>
      <c r="G53" s="176">
        <v>4128840</v>
      </c>
      <c r="H53" s="178">
        <v>181668.96</v>
      </c>
      <c r="I53" s="183">
        <v>45031</v>
      </c>
      <c r="J53" s="183">
        <v>45396</v>
      </c>
      <c r="K53" s="176">
        <v>0</v>
      </c>
      <c r="L53" s="176">
        <v>81751.03</v>
      </c>
      <c r="M53" s="176">
        <v>45417.24</v>
      </c>
      <c r="N53" s="176">
        <v>54500.69</v>
      </c>
      <c r="O53" s="184">
        <f t="shared" si="0"/>
        <v>181668.96</v>
      </c>
      <c r="P53" s="176" t="s">
        <v>25</v>
      </c>
      <c r="Q53" s="176" t="s">
        <v>40</v>
      </c>
      <c r="R53" s="177" t="s">
        <v>27</v>
      </c>
    </row>
    <row r="54" s="166" customFormat="1" ht="27" customHeight="1" spans="1:18">
      <c r="A54" s="176">
        <v>49</v>
      </c>
      <c r="B54" s="177" t="s">
        <v>151</v>
      </c>
      <c r="C54" s="177" t="s">
        <v>147</v>
      </c>
      <c r="D54" s="177" t="s">
        <v>42</v>
      </c>
      <c r="E54" s="177">
        <v>4</v>
      </c>
      <c r="F54" s="177">
        <v>1700</v>
      </c>
      <c r="G54" s="177">
        <v>153000</v>
      </c>
      <c r="H54" s="178">
        <v>6732</v>
      </c>
      <c r="I54" s="183">
        <v>45031</v>
      </c>
      <c r="J54" s="183">
        <v>45396</v>
      </c>
      <c r="K54" s="177">
        <v>0</v>
      </c>
      <c r="L54" s="177">
        <v>3029.4</v>
      </c>
      <c r="M54" s="177">
        <v>1683</v>
      </c>
      <c r="N54" s="177">
        <v>2019.6</v>
      </c>
      <c r="O54" s="184">
        <f t="shared" si="0"/>
        <v>6732</v>
      </c>
      <c r="P54" s="176" t="s">
        <v>25</v>
      </c>
      <c r="Q54" s="177" t="s">
        <v>95</v>
      </c>
      <c r="R54" s="177" t="s">
        <v>27</v>
      </c>
    </row>
    <row r="55" s="166" customFormat="1" ht="27" customHeight="1" spans="1:18">
      <c r="A55" s="176">
        <v>50</v>
      </c>
      <c r="B55" s="176" t="s">
        <v>152</v>
      </c>
      <c r="C55" s="176" t="s">
        <v>147</v>
      </c>
      <c r="D55" s="176" t="s">
        <v>47</v>
      </c>
      <c r="E55" s="176">
        <v>35</v>
      </c>
      <c r="F55" s="176">
        <v>13930</v>
      </c>
      <c r="G55" s="176">
        <v>1253700</v>
      </c>
      <c r="H55" s="178">
        <v>55162.8</v>
      </c>
      <c r="I55" s="183">
        <v>45031</v>
      </c>
      <c r="J55" s="183">
        <v>45396</v>
      </c>
      <c r="K55" s="176">
        <v>0</v>
      </c>
      <c r="L55" s="176">
        <v>24823.26</v>
      </c>
      <c r="M55" s="176">
        <v>13790.7</v>
      </c>
      <c r="N55" s="176">
        <v>16548.84</v>
      </c>
      <c r="O55" s="184">
        <f t="shared" si="0"/>
        <v>55162.8</v>
      </c>
      <c r="P55" s="176" t="s">
        <v>25</v>
      </c>
      <c r="Q55" s="176" t="s">
        <v>32</v>
      </c>
      <c r="R55" s="177" t="s">
        <v>27</v>
      </c>
    </row>
    <row r="56" s="166" customFormat="1" ht="27" customHeight="1" spans="1:18">
      <c r="A56" s="176">
        <v>51</v>
      </c>
      <c r="B56" s="177" t="s">
        <v>153</v>
      </c>
      <c r="C56" s="177" t="s">
        <v>147</v>
      </c>
      <c r="D56" s="177" t="s">
        <v>37</v>
      </c>
      <c r="E56" s="177">
        <v>429</v>
      </c>
      <c r="F56" s="177">
        <v>1180608</v>
      </c>
      <c r="G56" s="177">
        <v>106254720</v>
      </c>
      <c r="H56" s="178">
        <v>4675207.68</v>
      </c>
      <c r="I56" s="183">
        <v>45031</v>
      </c>
      <c r="J56" s="183">
        <v>45396</v>
      </c>
      <c r="K56" s="177">
        <v>467520.77</v>
      </c>
      <c r="L56" s="177">
        <v>2103843.46</v>
      </c>
      <c r="M56" s="177">
        <v>1168801.92</v>
      </c>
      <c r="N56" s="177">
        <v>935041.53</v>
      </c>
      <c r="O56" s="184">
        <f t="shared" si="0"/>
        <v>4207686.91</v>
      </c>
      <c r="P56" s="176"/>
      <c r="Q56" s="177" t="s">
        <v>35</v>
      </c>
      <c r="R56" s="177" t="s">
        <v>27</v>
      </c>
    </row>
    <row r="57" s="166" customFormat="1" ht="27" customHeight="1" spans="1:18">
      <c r="A57" s="176">
        <v>52</v>
      </c>
      <c r="B57" s="177" t="s">
        <v>154</v>
      </c>
      <c r="C57" s="177" t="s">
        <v>147</v>
      </c>
      <c r="D57" s="177" t="s">
        <v>34</v>
      </c>
      <c r="E57" s="177">
        <v>29</v>
      </c>
      <c r="F57" s="177">
        <v>26424</v>
      </c>
      <c r="G57" s="177">
        <v>2378160</v>
      </c>
      <c r="H57" s="178">
        <v>104639.04</v>
      </c>
      <c r="I57" s="183">
        <v>45031</v>
      </c>
      <c r="J57" s="183">
        <v>45396</v>
      </c>
      <c r="K57" s="177">
        <v>0</v>
      </c>
      <c r="L57" s="177">
        <v>47087.57</v>
      </c>
      <c r="M57" s="177">
        <v>26159.76</v>
      </c>
      <c r="N57" s="177">
        <v>31391.71</v>
      </c>
      <c r="O57" s="184">
        <f t="shared" si="0"/>
        <v>104639.04</v>
      </c>
      <c r="P57" s="176" t="s">
        <v>25</v>
      </c>
      <c r="Q57" s="177" t="s">
        <v>35</v>
      </c>
      <c r="R57" s="177" t="s">
        <v>27</v>
      </c>
    </row>
    <row r="58" s="166" customFormat="1" ht="27" customHeight="1" spans="1:18">
      <c r="A58" s="176">
        <v>53</v>
      </c>
      <c r="B58" s="177" t="s">
        <v>155</v>
      </c>
      <c r="C58" s="177" t="s">
        <v>147</v>
      </c>
      <c r="D58" s="177" t="s">
        <v>31</v>
      </c>
      <c r="E58" s="177">
        <v>9</v>
      </c>
      <c r="F58" s="177">
        <v>8745</v>
      </c>
      <c r="G58" s="177">
        <v>787050</v>
      </c>
      <c r="H58" s="178">
        <v>34630.2</v>
      </c>
      <c r="I58" s="183">
        <v>45031</v>
      </c>
      <c r="J58" s="183">
        <v>45396</v>
      </c>
      <c r="K58" s="177">
        <v>3463.02</v>
      </c>
      <c r="L58" s="177">
        <v>15583.59</v>
      </c>
      <c r="M58" s="177">
        <v>8657.55</v>
      </c>
      <c r="N58" s="177">
        <v>6926.04</v>
      </c>
      <c r="O58" s="184">
        <f t="shared" si="0"/>
        <v>31167.18</v>
      </c>
      <c r="P58" s="176"/>
      <c r="Q58" s="177" t="s">
        <v>32</v>
      </c>
      <c r="R58" s="177" t="s">
        <v>27</v>
      </c>
    </row>
    <row r="59" s="166" customFormat="1" ht="27" customHeight="1" spans="1:18">
      <c r="A59" s="176">
        <v>54</v>
      </c>
      <c r="B59" s="177" t="s">
        <v>156</v>
      </c>
      <c r="C59" s="177" t="s">
        <v>147</v>
      </c>
      <c r="D59" s="177" t="s">
        <v>49</v>
      </c>
      <c r="E59" s="177">
        <v>2</v>
      </c>
      <c r="F59" s="177">
        <v>1100</v>
      </c>
      <c r="G59" s="177">
        <v>99000</v>
      </c>
      <c r="H59" s="178">
        <v>4356</v>
      </c>
      <c r="I59" s="183">
        <v>45037</v>
      </c>
      <c r="J59" s="183">
        <v>45402</v>
      </c>
      <c r="K59" s="177">
        <v>0</v>
      </c>
      <c r="L59" s="177">
        <v>1960.2</v>
      </c>
      <c r="M59" s="177">
        <v>1089</v>
      </c>
      <c r="N59" s="177">
        <v>1306.8</v>
      </c>
      <c r="O59" s="184">
        <f t="shared" si="0"/>
        <v>4356</v>
      </c>
      <c r="P59" s="176" t="s">
        <v>25</v>
      </c>
      <c r="Q59" s="177" t="s">
        <v>50</v>
      </c>
      <c r="R59" s="177" t="s">
        <v>27</v>
      </c>
    </row>
    <row r="60" s="166" customFormat="1" ht="27" customHeight="1" spans="1:18">
      <c r="A60" s="176">
        <v>55</v>
      </c>
      <c r="B60" s="176" t="s">
        <v>157</v>
      </c>
      <c r="C60" s="176" t="s">
        <v>147</v>
      </c>
      <c r="D60" s="176" t="s">
        <v>52</v>
      </c>
      <c r="E60" s="176">
        <v>18</v>
      </c>
      <c r="F60" s="176">
        <v>25047</v>
      </c>
      <c r="G60" s="176">
        <v>2254230</v>
      </c>
      <c r="H60" s="178">
        <v>99186.12</v>
      </c>
      <c r="I60" s="183">
        <v>45037</v>
      </c>
      <c r="J60" s="183">
        <v>45402</v>
      </c>
      <c r="K60" s="176">
        <v>9918.61</v>
      </c>
      <c r="L60" s="176">
        <v>44633.75</v>
      </c>
      <c r="M60" s="176">
        <v>24796.53</v>
      </c>
      <c r="N60" s="176">
        <v>19837.23</v>
      </c>
      <c r="O60" s="184">
        <f t="shared" si="0"/>
        <v>89267.51</v>
      </c>
      <c r="P60" s="176"/>
      <c r="Q60" s="176" t="s">
        <v>53</v>
      </c>
      <c r="R60" s="177" t="s">
        <v>27</v>
      </c>
    </row>
    <row r="61" s="166" customFormat="1" ht="27" customHeight="1" spans="1:18">
      <c r="A61" s="176">
        <v>56</v>
      </c>
      <c r="B61" s="177" t="s">
        <v>158</v>
      </c>
      <c r="C61" s="177" t="s">
        <v>147</v>
      </c>
      <c r="D61" s="177" t="s">
        <v>55</v>
      </c>
      <c r="E61" s="177">
        <v>24</v>
      </c>
      <c r="F61" s="177">
        <v>8534</v>
      </c>
      <c r="G61" s="177">
        <v>768060</v>
      </c>
      <c r="H61" s="178">
        <v>33794.64</v>
      </c>
      <c r="I61" s="183">
        <v>45037</v>
      </c>
      <c r="J61" s="183">
        <v>45402</v>
      </c>
      <c r="K61" s="177">
        <v>0</v>
      </c>
      <c r="L61" s="177">
        <v>15207.59</v>
      </c>
      <c r="M61" s="177">
        <v>8448.66</v>
      </c>
      <c r="N61" s="177">
        <v>10138.39</v>
      </c>
      <c r="O61" s="184">
        <f t="shared" si="0"/>
        <v>33794.64</v>
      </c>
      <c r="P61" s="176" t="s">
        <v>25</v>
      </c>
      <c r="Q61" s="177" t="s">
        <v>56</v>
      </c>
      <c r="R61" s="177" t="s">
        <v>27</v>
      </c>
    </row>
    <row r="62" s="166" customFormat="1" ht="27" customHeight="1" spans="1:18">
      <c r="A62" s="176">
        <v>57</v>
      </c>
      <c r="B62" s="176" t="s">
        <v>159</v>
      </c>
      <c r="C62" s="176" t="s">
        <v>147</v>
      </c>
      <c r="D62" s="176" t="s">
        <v>58</v>
      </c>
      <c r="E62" s="176">
        <v>33</v>
      </c>
      <c r="F62" s="176">
        <v>17497</v>
      </c>
      <c r="G62" s="176">
        <v>1574730</v>
      </c>
      <c r="H62" s="178">
        <v>69288.12</v>
      </c>
      <c r="I62" s="183">
        <v>45037</v>
      </c>
      <c r="J62" s="183">
        <v>45402</v>
      </c>
      <c r="K62" s="176">
        <v>0</v>
      </c>
      <c r="L62" s="176">
        <v>31179.65</v>
      </c>
      <c r="M62" s="176">
        <v>17322.03</v>
      </c>
      <c r="N62" s="176">
        <v>20786.44</v>
      </c>
      <c r="O62" s="184">
        <f t="shared" si="0"/>
        <v>69288.12</v>
      </c>
      <c r="P62" s="176" t="s">
        <v>25</v>
      </c>
      <c r="Q62" s="176" t="s">
        <v>59</v>
      </c>
      <c r="R62" s="177" t="s">
        <v>27</v>
      </c>
    </row>
    <row r="63" s="166" customFormat="1" ht="27" customHeight="1" spans="1:18">
      <c r="A63" s="176">
        <v>58</v>
      </c>
      <c r="B63" s="177" t="s">
        <v>160</v>
      </c>
      <c r="C63" s="177" t="s">
        <v>147</v>
      </c>
      <c r="D63" s="177" t="s">
        <v>61</v>
      </c>
      <c r="E63" s="177">
        <v>44</v>
      </c>
      <c r="F63" s="177">
        <v>23396</v>
      </c>
      <c r="G63" s="177">
        <v>2105640</v>
      </c>
      <c r="H63" s="178">
        <v>92648.16</v>
      </c>
      <c r="I63" s="183">
        <v>45037</v>
      </c>
      <c r="J63" s="183">
        <v>45402</v>
      </c>
      <c r="K63" s="177">
        <v>0</v>
      </c>
      <c r="L63" s="177">
        <v>41691.67</v>
      </c>
      <c r="M63" s="177">
        <v>23162.04</v>
      </c>
      <c r="N63" s="177">
        <v>27794.45</v>
      </c>
      <c r="O63" s="184">
        <f t="shared" si="0"/>
        <v>92648.16</v>
      </c>
      <c r="P63" s="176" t="s">
        <v>25</v>
      </c>
      <c r="Q63" s="177" t="s">
        <v>53</v>
      </c>
      <c r="R63" s="177" t="s">
        <v>27</v>
      </c>
    </row>
    <row r="64" s="166" customFormat="1" ht="27" customHeight="1" spans="1:18">
      <c r="A64" s="176">
        <v>59</v>
      </c>
      <c r="B64" s="177" t="s">
        <v>161</v>
      </c>
      <c r="C64" s="177" t="s">
        <v>147</v>
      </c>
      <c r="D64" s="177" t="s">
        <v>63</v>
      </c>
      <c r="E64" s="177">
        <v>41</v>
      </c>
      <c r="F64" s="177">
        <v>31974</v>
      </c>
      <c r="G64" s="177">
        <v>2877660</v>
      </c>
      <c r="H64" s="178">
        <v>126617.04</v>
      </c>
      <c r="I64" s="183">
        <v>45037</v>
      </c>
      <c r="J64" s="183">
        <v>45402</v>
      </c>
      <c r="K64" s="177">
        <v>0</v>
      </c>
      <c r="L64" s="177">
        <v>56977.67</v>
      </c>
      <c r="M64" s="177">
        <v>31654.26</v>
      </c>
      <c r="N64" s="177">
        <v>37985.11</v>
      </c>
      <c r="O64" s="184">
        <f t="shared" si="0"/>
        <v>126617.04</v>
      </c>
      <c r="P64" s="176" t="s">
        <v>25</v>
      </c>
      <c r="Q64" s="177" t="s">
        <v>64</v>
      </c>
      <c r="R64" s="177" t="s">
        <v>27</v>
      </c>
    </row>
    <row r="65" s="166" customFormat="1" ht="27" customHeight="1" spans="1:18">
      <c r="A65" s="176">
        <v>60</v>
      </c>
      <c r="B65" s="177" t="s">
        <v>162</v>
      </c>
      <c r="C65" s="177" t="s">
        <v>147</v>
      </c>
      <c r="D65" s="177" t="s">
        <v>66</v>
      </c>
      <c r="E65" s="177">
        <v>42</v>
      </c>
      <c r="F65" s="177">
        <v>86592</v>
      </c>
      <c r="G65" s="177">
        <v>7793280</v>
      </c>
      <c r="H65" s="178">
        <v>342904.32</v>
      </c>
      <c r="I65" s="183">
        <v>45037</v>
      </c>
      <c r="J65" s="183">
        <v>45402</v>
      </c>
      <c r="K65" s="177">
        <v>34290.43</v>
      </c>
      <c r="L65" s="177">
        <v>154306.94</v>
      </c>
      <c r="M65" s="177">
        <v>85726.08</v>
      </c>
      <c r="N65" s="177">
        <v>68580.87</v>
      </c>
      <c r="O65" s="184">
        <f t="shared" si="0"/>
        <v>308613.89</v>
      </c>
      <c r="P65" s="176"/>
      <c r="Q65" s="177" t="s">
        <v>64</v>
      </c>
      <c r="R65" s="177" t="s">
        <v>27</v>
      </c>
    </row>
    <row r="66" s="166" customFormat="1" ht="27" customHeight="1" spans="1:18">
      <c r="A66" s="176">
        <v>61</v>
      </c>
      <c r="B66" s="176" t="s">
        <v>163</v>
      </c>
      <c r="C66" s="176" t="s">
        <v>147</v>
      </c>
      <c r="D66" s="176" t="s">
        <v>68</v>
      </c>
      <c r="E66" s="176">
        <v>12</v>
      </c>
      <c r="F66" s="176">
        <v>21021</v>
      </c>
      <c r="G66" s="176">
        <v>1891890</v>
      </c>
      <c r="H66" s="178">
        <v>83243.16</v>
      </c>
      <c r="I66" s="183">
        <v>45037</v>
      </c>
      <c r="J66" s="183">
        <v>45402</v>
      </c>
      <c r="K66" s="176">
        <v>8324.32</v>
      </c>
      <c r="L66" s="176">
        <v>37459.42</v>
      </c>
      <c r="M66" s="176">
        <v>20810.79</v>
      </c>
      <c r="N66" s="176">
        <v>16648.63</v>
      </c>
      <c r="O66" s="184">
        <f t="shared" si="0"/>
        <v>74918.84</v>
      </c>
      <c r="P66" s="176"/>
      <c r="Q66" s="176" t="s">
        <v>40</v>
      </c>
      <c r="R66" s="177" t="s">
        <v>27</v>
      </c>
    </row>
    <row r="67" s="166" customFormat="1" ht="27" customHeight="1" spans="1:18">
      <c r="A67" s="176">
        <v>62</v>
      </c>
      <c r="B67" s="176" t="s">
        <v>164</v>
      </c>
      <c r="C67" s="176" t="s">
        <v>147</v>
      </c>
      <c r="D67" s="176" t="s">
        <v>70</v>
      </c>
      <c r="E67" s="176">
        <v>8</v>
      </c>
      <c r="F67" s="176">
        <v>10395</v>
      </c>
      <c r="G67" s="176">
        <v>935550</v>
      </c>
      <c r="H67" s="178">
        <v>41164.2</v>
      </c>
      <c r="I67" s="183">
        <v>45047</v>
      </c>
      <c r="J67" s="183">
        <v>45412</v>
      </c>
      <c r="K67" s="176">
        <v>4116.42</v>
      </c>
      <c r="L67" s="176">
        <v>18523.89</v>
      </c>
      <c r="M67" s="176">
        <v>10291.05</v>
      </c>
      <c r="N67" s="176">
        <v>8232.84</v>
      </c>
      <c r="O67" s="184">
        <f t="shared" si="0"/>
        <v>37047.78</v>
      </c>
      <c r="P67" s="176"/>
      <c r="Q67" s="176" t="s">
        <v>53</v>
      </c>
      <c r="R67" s="177" t="s">
        <v>27</v>
      </c>
    </row>
    <row r="68" s="166" customFormat="1" ht="27" customHeight="1" spans="1:18">
      <c r="A68" s="176">
        <v>63</v>
      </c>
      <c r="B68" s="177" t="s">
        <v>165</v>
      </c>
      <c r="C68" s="177" t="s">
        <v>147</v>
      </c>
      <c r="D68" s="177" t="s">
        <v>72</v>
      </c>
      <c r="E68" s="177">
        <v>5</v>
      </c>
      <c r="F68" s="177">
        <v>6105</v>
      </c>
      <c r="G68" s="177">
        <v>549450</v>
      </c>
      <c r="H68" s="178">
        <v>24175.8</v>
      </c>
      <c r="I68" s="183">
        <v>45047</v>
      </c>
      <c r="J68" s="183">
        <v>45412</v>
      </c>
      <c r="K68" s="177">
        <v>2417.58</v>
      </c>
      <c r="L68" s="177">
        <v>10879.11</v>
      </c>
      <c r="M68" s="177">
        <v>6043.95</v>
      </c>
      <c r="N68" s="177">
        <v>4835.16</v>
      </c>
      <c r="O68" s="184">
        <f t="shared" si="0"/>
        <v>21758.22</v>
      </c>
      <c r="P68" s="176"/>
      <c r="Q68" s="177" t="s">
        <v>73</v>
      </c>
      <c r="R68" s="177" t="s">
        <v>27</v>
      </c>
    </row>
    <row r="69" s="166" customFormat="1" ht="27" customHeight="1" spans="1:18">
      <c r="A69" s="176">
        <v>64</v>
      </c>
      <c r="B69" s="177" t="s">
        <v>166</v>
      </c>
      <c r="C69" s="177" t="s">
        <v>147</v>
      </c>
      <c r="D69" s="177" t="s">
        <v>75</v>
      </c>
      <c r="E69" s="177">
        <v>5</v>
      </c>
      <c r="F69" s="177">
        <v>8085</v>
      </c>
      <c r="G69" s="177">
        <v>727650</v>
      </c>
      <c r="H69" s="178">
        <v>32016.6</v>
      </c>
      <c r="I69" s="183">
        <v>45047</v>
      </c>
      <c r="J69" s="183">
        <v>45412</v>
      </c>
      <c r="K69" s="177">
        <v>3201.66</v>
      </c>
      <c r="L69" s="177">
        <v>14407.47</v>
      </c>
      <c r="M69" s="177">
        <v>8004.15</v>
      </c>
      <c r="N69" s="177">
        <v>6403.32</v>
      </c>
      <c r="O69" s="184">
        <f t="shared" si="0"/>
        <v>28814.94</v>
      </c>
      <c r="P69" s="176"/>
      <c r="Q69" s="177" t="s">
        <v>76</v>
      </c>
      <c r="R69" s="177" t="s">
        <v>27</v>
      </c>
    </row>
    <row r="70" s="166" customFormat="1" ht="27" customHeight="1" spans="1:18">
      <c r="A70" s="176">
        <v>65</v>
      </c>
      <c r="B70" s="177" t="s">
        <v>167</v>
      </c>
      <c r="C70" s="177" t="s">
        <v>147</v>
      </c>
      <c r="D70" s="177" t="s">
        <v>78</v>
      </c>
      <c r="E70" s="177">
        <v>41</v>
      </c>
      <c r="F70" s="177">
        <v>124971</v>
      </c>
      <c r="G70" s="177">
        <v>11247390</v>
      </c>
      <c r="H70" s="178">
        <v>494885.16</v>
      </c>
      <c r="I70" s="183">
        <v>45047</v>
      </c>
      <c r="J70" s="183">
        <v>45412</v>
      </c>
      <c r="K70" s="177">
        <v>49488.52</v>
      </c>
      <c r="L70" s="177">
        <v>222698.32</v>
      </c>
      <c r="M70" s="177">
        <v>123721.29</v>
      </c>
      <c r="N70" s="177">
        <v>98977.03</v>
      </c>
      <c r="O70" s="184">
        <f t="shared" ref="O70:O75" si="1">L70+M70+N70</f>
        <v>445396.64</v>
      </c>
      <c r="P70" s="176"/>
      <c r="Q70" s="177" t="s">
        <v>79</v>
      </c>
      <c r="R70" s="177" t="s">
        <v>27</v>
      </c>
    </row>
    <row r="71" s="166" customFormat="1" ht="27" customHeight="1" spans="1:18">
      <c r="A71" s="176">
        <v>66</v>
      </c>
      <c r="B71" s="177" t="s">
        <v>168</v>
      </c>
      <c r="C71" s="177" t="s">
        <v>147</v>
      </c>
      <c r="D71" s="177" t="s">
        <v>81</v>
      </c>
      <c r="E71" s="177">
        <v>17</v>
      </c>
      <c r="F71" s="177">
        <v>21813</v>
      </c>
      <c r="G71" s="177">
        <v>1963170</v>
      </c>
      <c r="H71" s="178">
        <v>86379.48</v>
      </c>
      <c r="I71" s="183">
        <v>45047</v>
      </c>
      <c r="J71" s="183">
        <v>45412</v>
      </c>
      <c r="K71" s="177">
        <v>8637.95</v>
      </c>
      <c r="L71" s="177">
        <v>38870.77</v>
      </c>
      <c r="M71" s="177">
        <v>21594.87</v>
      </c>
      <c r="N71" s="177">
        <v>17275.89</v>
      </c>
      <c r="O71" s="184">
        <f t="shared" si="1"/>
        <v>77741.53</v>
      </c>
      <c r="P71" s="176"/>
      <c r="Q71" s="177" t="s">
        <v>82</v>
      </c>
      <c r="R71" s="177" t="s">
        <v>27</v>
      </c>
    </row>
    <row r="72" s="166" customFormat="1" ht="27" customHeight="1" spans="1:18">
      <c r="A72" s="176">
        <v>67</v>
      </c>
      <c r="B72" s="176" t="s">
        <v>169</v>
      </c>
      <c r="C72" s="176" t="s">
        <v>147</v>
      </c>
      <c r="D72" s="176" t="s">
        <v>84</v>
      </c>
      <c r="E72" s="176">
        <v>5</v>
      </c>
      <c r="F72" s="176">
        <v>10230</v>
      </c>
      <c r="G72" s="176">
        <v>920700</v>
      </c>
      <c r="H72" s="178">
        <v>40510.8</v>
      </c>
      <c r="I72" s="183">
        <v>45066</v>
      </c>
      <c r="J72" s="183">
        <v>45431</v>
      </c>
      <c r="K72" s="176">
        <v>4051.08</v>
      </c>
      <c r="L72" s="176">
        <v>18229.86</v>
      </c>
      <c r="M72" s="176">
        <v>10127.7</v>
      </c>
      <c r="N72" s="176">
        <v>8102.16</v>
      </c>
      <c r="O72" s="184">
        <f t="shared" si="1"/>
        <v>36459.72</v>
      </c>
      <c r="P72" s="176"/>
      <c r="Q72" s="176" t="s">
        <v>35</v>
      </c>
      <c r="R72" s="177" t="s">
        <v>27</v>
      </c>
    </row>
    <row r="73" s="166" customFormat="1" ht="27" customHeight="1" spans="1:18">
      <c r="A73" s="176">
        <v>68</v>
      </c>
      <c r="B73" s="177" t="s">
        <v>170</v>
      </c>
      <c r="C73" s="177" t="s">
        <v>147</v>
      </c>
      <c r="D73" s="177" t="s">
        <v>86</v>
      </c>
      <c r="E73" s="177">
        <v>3</v>
      </c>
      <c r="F73" s="177">
        <v>7293</v>
      </c>
      <c r="G73" s="177">
        <v>656370</v>
      </c>
      <c r="H73" s="178">
        <v>28880.28</v>
      </c>
      <c r="I73" s="183">
        <v>45066</v>
      </c>
      <c r="J73" s="183">
        <v>45431</v>
      </c>
      <c r="K73" s="177">
        <v>2888.03</v>
      </c>
      <c r="L73" s="177">
        <v>12996.13</v>
      </c>
      <c r="M73" s="177">
        <v>7220.07</v>
      </c>
      <c r="N73" s="177">
        <v>5776.05</v>
      </c>
      <c r="O73" s="184">
        <f t="shared" si="1"/>
        <v>25992.25</v>
      </c>
      <c r="P73" s="176"/>
      <c r="Q73" s="177" t="s">
        <v>40</v>
      </c>
      <c r="R73" s="177" t="s">
        <v>27</v>
      </c>
    </row>
    <row r="74" s="166" customFormat="1" ht="27" customHeight="1" spans="1:18">
      <c r="A74" s="176">
        <v>69</v>
      </c>
      <c r="B74" s="177" t="s">
        <v>171</v>
      </c>
      <c r="C74" s="177" t="s">
        <v>147</v>
      </c>
      <c r="D74" s="177" t="s">
        <v>88</v>
      </c>
      <c r="E74" s="177">
        <v>28</v>
      </c>
      <c r="F74" s="177">
        <v>54780</v>
      </c>
      <c r="G74" s="177">
        <v>4930200</v>
      </c>
      <c r="H74" s="178">
        <v>216928.8</v>
      </c>
      <c r="I74" s="183">
        <v>45066</v>
      </c>
      <c r="J74" s="183">
        <v>45431</v>
      </c>
      <c r="K74" s="177">
        <v>21692.88</v>
      </c>
      <c r="L74" s="177">
        <v>97617.96</v>
      </c>
      <c r="M74" s="177">
        <v>54232.2</v>
      </c>
      <c r="N74" s="177">
        <v>43385.76</v>
      </c>
      <c r="O74" s="184">
        <f t="shared" si="1"/>
        <v>195235.92</v>
      </c>
      <c r="P74" s="176"/>
      <c r="Q74" s="177" t="s">
        <v>64</v>
      </c>
      <c r="R74" s="177" t="s">
        <v>27</v>
      </c>
    </row>
    <row r="75" s="166" customFormat="1" ht="27" customHeight="1" spans="1:18">
      <c r="A75" s="176">
        <v>70</v>
      </c>
      <c r="B75" s="176" t="s">
        <v>172</v>
      </c>
      <c r="C75" s="176" t="s">
        <v>147</v>
      </c>
      <c r="D75" s="176" t="s">
        <v>90</v>
      </c>
      <c r="E75" s="176">
        <v>10</v>
      </c>
      <c r="F75" s="176">
        <v>20031</v>
      </c>
      <c r="G75" s="176">
        <v>1802790</v>
      </c>
      <c r="H75" s="178">
        <v>79322.76</v>
      </c>
      <c r="I75" s="183">
        <v>45078</v>
      </c>
      <c r="J75" s="183">
        <v>45443</v>
      </c>
      <c r="K75" s="176">
        <v>7932.28</v>
      </c>
      <c r="L75" s="176">
        <v>35695.24</v>
      </c>
      <c r="M75" s="176">
        <v>19830.69</v>
      </c>
      <c r="N75" s="176">
        <v>15864.55</v>
      </c>
      <c r="O75" s="184">
        <f t="shared" si="1"/>
        <v>71390.48</v>
      </c>
      <c r="P75" s="176"/>
      <c r="Q75" s="176" t="s">
        <v>91</v>
      </c>
      <c r="R75" s="177" t="s">
        <v>27</v>
      </c>
    </row>
    <row r="76" s="166" customFormat="1" ht="27" customHeight="1" spans="1:18">
      <c r="A76" s="187" t="s">
        <v>173</v>
      </c>
      <c r="B76" s="188"/>
      <c r="C76" s="176"/>
      <c r="D76" s="176"/>
      <c r="E76" s="176">
        <f t="shared" ref="E76:H76" si="2">SUM(E6:E75)</f>
        <v>2278</v>
      </c>
      <c r="F76" s="176">
        <f t="shared" si="2"/>
        <v>2251306.12</v>
      </c>
      <c r="G76" s="176">
        <f t="shared" si="2"/>
        <v>265648689.95</v>
      </c>
      <c r="H76" s="176">
        <f t="shared" si="2"/>
        <v>17472496.67</v>
      </c>
      <c r="I76" s="176"/>
      <c r="J76" s="176"/>
      <c r="K76" s="176">
        <f t="shared" ref="K76:O76" si="3">SUM(K6:K75)</f>
        <v>1651098.02</v>
      </c>
      <c r="L76" s="176">
        <f t="shared" si="3"/>
        <v>6500718.71</v>
      </c>
      <c r="M76" s="176">
        <f t="shared" si="3"/>
        <v>4767947.35</v>
      </c>
      <c r="N76" s="176">
        <f t="shared" si="3"/>
        <v>4552732.59</v>
      </c>
      <c r="O76" s="176">
        <f t="shared" si="3"/>
        <v>15821398.65</v>
      </c>
      <c r="P76" s="176"/>
      <c r="Q76" s="176"/>
      <c r="R76" s="176"/>
    </row>
    <row r="77" s="165" customFormat="1" spans="7:15">
      <c r="G77" s="167"/>
      <c r="H77" s="167"/>
      <c r="L77" s="167"/>
      <c r="M77" s="167"/>
      <c r="N77" s="167"/>
      <c r="O77" s="167"/>
    </row>
    <row r="78" s="165" customFormat="1" spans="7:15">
      <c r="G78" s="167"/>
      <c r="H78" s="167"/>
      <c r="L78" s="167"/>
      <c r="M78" s="167"/>
      <c r="N78" s="167"/>
      <c r="O78" s="167"/>
    </row>
    <row r="79" s="165" customFormat="1" spans="5:15">
      <c r="E79" s="189"/>
      <c r="G79" s="167"/>
      <c r="H79" s="167"/>
      <c r="L79" s="167"/>
      <c r="M79" s="167"/>
      <c r="N79" s="167"/>
      <c r="O79" s="167"/>
    </row>
  </sheetData>
  <mergeCells count="19">
    <mergeCell ref="A1:P1"/>
    <mergeCell ref="A2:R2"/>
    <mergeCell ref="N3:O3"/>
    <mergeCell ref="L4:O4"/>
    <mergeCell ref="A76:B7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P4:P5"/>
    <mergeCell ref="Q4:Q5"/>
    <mergeCell ref="R4:R5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9"/>
  <sheetViews>
    <sheetView view="pageBreakPreview" zoomScale="80" zoomScaleNormal="80" workbookViewId="0">
      <pane xSplit="7" ySplit="5" topLeftCell="K6" activePane="bottomRight" state="frozen"/>
      <selection/>
      <selection pane="topRight"/>
      <selection pane="bottomLeft"/>
      <selection pane="bottomRight" activeCell="T24" sqref="T24"/>
    </sheetView>
  </sheetViews>
  <sheetFormatPr defaultColWidth="8.66666666666667" defaultRowHeight="14"/>
  <cols>
    <col min="1" max="1" width="3.63333333333333" style="7" customWidth="1"/>
    <col min="2" max="2" width="13.0166666666667" style="131" customWidth="1"/>
    <col min="3" max="3" width="4.05833333333333" style="132" customWidth="1"/>
    <col min="4" max="4" width="4.05833333333333" style="133" customWidth="1"/>
    <col min="5" max="5" width="13" style="52" customWidth="1"/>
    <col min="6" max="6" width="12.1666666666667" style="52" customWidth="1"/>
    <col min="7" max="7" width="11.3333333333333" style="52" customWidth="1"/>
    <col min="8" max="9" width="11.3333333333333" style="134" customWidth="1"/>
    <col min="10" max="10" width="12.1666666666667" style="134" customWidth="1"/>
    <col min="11" max="11" width="12.1666666666667" style="135" customWidth="1"/>
    <col min="12" max="13" width="10.5" style="134" customWidth="1"/>
    <col min="14" max="14" width="10.25" style="134" customWidth="1"/>
    <col min="15" max="15" width="9.66666666666667" style="134" customWidth="1"/>
    <col min="16" max="17" width="11.3333333333333" style="134" customWidth="1"/>
    <col min="18" max="19" width="12.1666666666667" style="134" customWidth="1"/>
    <col min="20" max="20" width="14.125" style="7"/>
    <col min="21" max="16384" width="8.66666666666667" style="7"/>
  </cols>
  <sheetData>
    <row r="1" s="130" customFormat="1" ht="13" spans="1:19">
      <c r="A1" s="10" t="s">
        <v>174</v>
      </c>
      <c r="B1" s="136"/>
      <c r="C1" s="137"/>
      <c r="D1" s="137"/>
      <c r="E1" s="138"/>
      <c r="F1" s="138"/>
      <c r="G1" s="138"/>
      <c r="H1" s="139"/>
      <c r="I1" s="139"/>
      <c r="J1" s="139"/>
      <c r="K1" s="162"/>
      <c r="L1" s="139"/>
      <c r="M1" s="139"/>
      <c r="N1" s="139"/>
      <c r="O1" s="139"/>
      <c r="P1" s="139"/>
      <c r="Q1" s="139"/>
      <c r="R1" s="139"/>
      <c r="S1" s="139"/>
    </row>
    <row r="2" s="130" customFormat="1" ht="33" customHeight="1" spans="1:19">
      <c r="A2" s="140" t="s">
        <v>175</v>
      </c>
      <c r="B2" s="141"/>
      <c r="C2" s="141"/>
      <c r="D2" s="141"/>
      <c r="E2" s="142"/>
      <c r="F2" s="142"/>
      <c r="G2" s="142"/>
      <c r="H2" s="143"/>
      <c r="I2" s="143"/>
      <c r="J2" s="143"/>
      <c r="K2" s="163"/>
      <c r="L2" s="143"/>
      <c r="M2" s="143"/>
      <c r="N2" s="143"/>
      <c r="O2" s="143"/>
      <c r="P2" s="143"/>
      <c r="Q2" s="143"/>
      <c r="R2" s="143"/>
      <c r="S2" s="143"/>
    </row>
    <row r="3" s="49" customFormat="1" ht="22" customHeight="1" spans="1:19">
      <c r="A3" s="144" t="s">
        <v>1</v>
      </c>
      <c r="B3" s="144"/>
      <c r="C3" s="144"/>
      <c r="D3" s="144"/>
      <c r="E3" s="145"/>
      <c r="F3" s="145"/>
      <c r="G3" s="145"/>
      <c r="H3" s="145"/>
      <c r="I3" s="34" t="s">
        <v>176</v>
      </c>
      <c r="J3" s="34"/>
      <c r="K3" s="34"/>
      <c r="L3" s="34"/>
      <c r="M3" s="164"/>
      <c r="N3" s="164"/>
      <c r="O3" s="164"/>
      <c r="P3" s="164"/>
      <c r="Q3" s="164"/>
      <c r="R3" s="164"/>
      <c r="S3" s="164" t="s">
        <v>2</v>
      </c>
    </row>
    <row r="4" s="48" customFormat="1" ht="16" customHeight="1" spans="1:19">
      <c r="A4" s="146" t="s">
        <v>3</v>
      </c>
      <c r="B4" s="147" t="s">
        <v>177</v>
      </c>
      <c r="C4" s="147" t="s">
        <v>178</v>
      </c>
      <c r="D4" s="147" t="s">
        <v>179</v>
      </c>
      <c r="E4" s="148" t="s">
        <v>9</v>
      </c>
      <c r="F4" s="148" t="s">
        <v>10</v>
      </c>
      <c r="G4" s="149" t="s">
        <v>180</v>
      </c>
      <c r="H4" s="17" t="s">
        <v>181</v>
      </c>
      <c r="I4" s="17"/>
      <c r="J4" s="17"/>
      <c r="K4" s="17"/>
      <c r="L4" s="17" t="s">
        <v>182</v>
      </c>
      <c r="M4" s="17"/>
      <c r="N4" s="17"/>
      <c r="O4" s="17"/>
      <c r="P4" s="17" t="s">
        <v>183</v>
      </c>
      <c r="Q4" s="17"/>
      <c r="R4" s="17"/>
      <c r="S4" s="17"/>
    </row>
    <row r="5" s="48" customFormat="1" ht="23" customHeight="1" spans="1:19">
      <c r="A5" s="146"/>
      <c r="B5" s="147"/>
      <c r="C5" s="147"/>
      <c r="D5" s="147"/>
      <c r="E5" s="148"/>
      <c r="F5" s="148"/>
      <c r="G5" s="150"/>
      <c r="H5" s="17" t="s">
        <v>184</v>
      </c>
      <c r="I5" s="17" t="s">
        <v>185</v>
      </c>
      <c r="J5" s="17" t="s">
        <v>20</v>
      </c>
      <c r="K5" s="17" t="s">
        <v>186</v>
      </c>
      <c r="L5" s="17" t="s">
        <v>184</v>
      </c>
      <c r="M5" s="17" t="s">
        <v>185</v>
      </c>
      <c r="N5" s="17" t="s">
        <v>20</v>
      </c>
      <c r="O5" s="17" t="s">
        <v>187</v>
      </c>
      <c r="P5" s="17" t="s">
        <v>184</v>
      </c>
      <c r="Q5" s="17" t="s">
        <v>185</v>
      </c>
      <c r="R5" s="17" t="s">
        <v>20</v>
      </c>
      <c r="S5" s="17" t="s">
        <v>186</v>
      </c>
    </row>
    <row r="6" s="4" customFormat="1" ht="28" customHeight="1" spans="1:19">
      <c r="A6" s="151" t="s">
        <v>188</v>
      </c>
      <c r="B6" s="152"/>
      <c r="C6" s="153">
        <f t="shared" ref="C6:S6" si="0">SUM(C7:C9)</f>
        <v>20</v>
      </c>
      <c r="D6" s="153">
        <f t="shared" si="0"/>
        <v>20</v>
      </c>
      <c r="E6" s="26">
        <f t="shared" si="0"/>
        <v>6708900</v>
      </c>
      <c r="F6" s="26">
        <f t="shared" si="0"/>
        <v>1146076.8</v>
      </c>
      <c r="G6" s="26">
        <f t="shared" si="0"/>
        <v>200563.44</v>
      </c>
      <c r="H6" s="26">
        <f t="shared" si="0"/>
        <v>343823.04</v>
      </c>
      <c r="I6" s="26">
        <f t="shared" si="0"/>
        <v>171911.52</v>
      </c>
      <c r="J6" s="26">
        <f t="shared" si="0"/>
        <v>429778.8</v>
      </c>
      <c r="K6" s="26">
        <f t="shared" si="0"/>
        <v>945513.36</v>
      </c>
      <c r="L6" s="26">
        <f t="shared" si="0"/>
        <v>0</v>
      </c>
      <c r="M6" s="26">
        <f t="shared" si="0"/>
        <v>0</v>
      </c>
      <c r="N6" s="26">
        <f t="shared" si="0"/>
        <v>0</v>
      </c>
      <c r="O6" s="26">
        <f t="shared" si="0"/>
        <v>0</v>
      </c>
      <c r="P6" s="26">
        <f t="shared" si="0"/>
        <v>343823.04</v>
      </c>
      <c r="Q6" s="26">
        <f t="shared" si="0"/>
        <v>171911.52</v>
      </c>
      <c r="R6" s="26">
        <f t="shared" si="0"/>
        <v>429778.8</v>
      </c>
      <c r="S6" s="26">
        <f t="shared" si="0"/>
        <v>945513.36</v>
      </c>
    </row>
    <row r="7" s="7" customFormat="1" ht="28" customHeight="1" spans="1:19">
      <c r="A7" s="154">
        <v>1</v>
      </c>
      <c r="B7" s="19" t="s">
        <v>189</v>
      </c>
      <c r="C7" s="20">
        <v>16</v>
      </c>
      <c r="D7" s="20">
        <v>16</v>
      </c>
      <c r="E7" s="155">
        <v>979000</v>
      </c>
      <c r="F7" s="155">
        <v>172304</v>
      </c>
      <c r="G7" s="155">
        <v>30153.2</v>
      </c>
      <c r="H7" s="40">
        <v>51691.2</v>
      </c>
      <c r="I7" s="40">
        <v>25845.6</v>
      </c>
      <c r="J7" s="40">
        <v>64614</v>
      </c>
      <c r="K7" s="40">
        <f t="shared" ref="K7:K12" si="1">SUM(H7:J7)</f>
        <v>142150.8</v>
      </c>
      <c r="L7" s="40">
        <v>0</v>
      </c>
      <c r="M7" s="40">
        <v>0</v>
      </c>
      <c r="N7" s="40">
        <v>0</v>
      </c>
      <c r="O7" s="40">
        <f t="shared" ref="O7:O9" si="2">SUM(L7:N7)</f>
        <v>0</v>
      </c>
      <c r="P7" s="40">
        <f t="shared" ref="P7:P12" si="3">H7-L7</f>
        <v>51691.2</v>
      </c>
      <c r="Q7" s="40">
        <f t="shared" ref="P7:R7" si="4">I7-M7</f>
        <v>25845.6</v>
      </c>
      <c r="R7" s="40">
        <f t="shared" si="4"/>
        <v>64614</v>
      </c>
      <c r="S7" s="40">
        <f t="shared" ref="S7:S12" si="5">SUM(P7:R7)</f>
        <v>142150.8</v>
      </c>
    </row>
    <row r="8" s="7" customFormat="1" ht="28" customHeight="1" spans="1:19">
      <c r="A8" s="154">
        <v>2</v>
      </c>
      <c r="B8" s="19" t="s">
        <v>190</v>
      </c>
      <c r="C8" s="20">
        <v>2</v>
      </c>
      <c r="D8" s="20">
        <v>2</v>
      </c>
      <c r="E8" s="155">
        <v>1047750</v>
      </c>
      <c r="F8" s="155">
        <v>184404</v>
      </c>
      <c r="G8" s="155">
        <v>32270.7</v>
      </c>
      <c r="H8" s="40">
        <v>55321.2</v>
      </c>
      <c r="I8" s="40">
        <v>27660.6</v>
      </c>
      <c r="J8" s="40">
        <v>69151.5</v>
      </c>
      <c r="K8" s="40">
        <f t="shared" si="1"/>
        <v>152133.3</v>
      </c>
      <c r="L8" s="40">
        <v>0</v>
      </c>
      <c r="M8" s="40">
        <v>0</v>
      </c>
      <c r="N8" s="40">
        <v>0</v>
      </c>
      <c r="O8" s="40">
        <f t="shared" si="2"/>
        <v>0</v>
      </c>
      <c r="P8" s="40">
        <f t="shared" si="3"/>
        <v>55321.2</v>
      </c>
      <c r="Q8" s="40">
        <f t="shared" ref="Q8:Q12" si="6">I8-M8</f>
        <v>27660.6</v>
      </c>
      <c r="R8" s="40">
        <f t="shared" ref="R8:R12" si="7">J8-N8</f>
        <v>69151.5</v>
      </c>
      <c r="S8" s="40">
        <f t="shared" si="5"/>
        <v>152133.3</v>
      </c>
    </row>
    <row r="9" s="7" customFormat="1" ht="28" customHeight="1" spans="1:19">
      <c r="A9" s="154">
        <v>3</v>
      </c>
      <c r="B9" s="19" t="s">
        <v>191</v>
      </c>
      <c r="C9" s="20">
        <v>2</v>
      </c>
      <c r="D9" s="20">
        <v>2</v>
      </c>
      <c r="E9" s="155">
        <v>4682150</v>
      </c>
      <c r="F9" s="155">
        <v>789368.8</v>
      </c>
      <c r="G9" s="155">
        <v>138139.54</v>
      </c>
      <c r="H9" s="40">
        <v>236810.64</v>
      </c>
      <c r="I9" s="40">
        <v>118405.32</v>
      </c>
      <c r="J9" s="40">
        <v>296013.3</v>
      </c>
      <c r="K9" s="40">
        <f t="shared" si="1"/>
        <v>651229.26</v>
      </c>
      <c r="L9" s="40">
        <v>0</v>
      </c>
      <c r="M9" s="40">
        <v>0</v>
      </c>
      <c r="N9" s="40">
        <v>0</v>
      </c>
      <c r="O9" s="40">
        <f t="shared" si="2"/>
        <v>0</v>
      </c>
      <c r="P9" s="40">
        <f t="shared" si="3"/>
        <v>236810.64</v>
      </c>
      <c r="Q9" s="40">
        <f t="shared" si="6"/>
        <v>118405.32</v>
      </c>
      <c r="R9" s="40">
        <f t="shared" si="7"/>
        <v>296013.3</v>
      </c>
      <c r="S9" s="40">
        <f t="shared" si="5"/>
        <v>651229.26</v>
      </c>
    </row>
    <row r="10" s="4" customFormat="1" ht="28" customHeight="1" spans="1:19">
      <c r="A10" s="151" t="s">
        <v>192</v>
      </c>
      <c r="B10" s="152"/>
      <c r="C10" s="153">
        <f t="shared" ref="C10:S10" si="8">SUM(C11:C12)</f>
        <v>2</v>
      </c>
      <c r="D10" s="153">
        <f t="shared" si="8"/>
        <v>2</v>
      </c>
      <c r="E10" s="26">
        <f t="shared" si="8"/>
        <v>3708200</v>
      </c>
      <c r="F10" s="26">
        <f t="shared" si="8"/>
        <v>153337.2</v>
      </c>
      <c r="G10" s="26">
        <f t="shared" si="8"/>
        <v>48131.04</v>
      </c>
      <c r="H10" s="26">
        <f t="shared" si="8"/>
        <v>0</v>
      </c>
      <c r="I10" s="26">
        <f t="shared" si="8"/>
        <v>61334.88</v>
      </c>
      <c r="J10" s="26">
        <f t="shared" si="8"/>
        <v>43871.28</v>
      </c>
      <c r="K10" s="26">
        <f t="shared" si="8"/>
        <v>105206.16</v>
      </c>
      <c r="L10" s="26">
        <f t="shared" si="8"/>
        <v>0</v>
      </c>
      <c r="M10" s="26">
        <f t="shared" si="8"/>
        <v>0</v>
      </c>
      <c r="N10" s="26">
        <f t="shared" si="8"/>
        <v>0</v>
      </c>
      <c r="O10" s="26">
        <f t="shared" si="8"/>
        <v>0</v>
      </c>
      <c r="P10" s="26">
        <f t="shared" si="8"/>
        <v>0</v>
      </c>
      <c r="Q10" s="26">
        <f t="shared" si="8"/>
        <v>61334.88</v>
      </c>
      <c r="R10" s="26">
        <f t="shared" si="8"/>
        <v>43871.28</v>
      </c>
      <c r="S10" s="26">
        <f t="shared" si="8"/>
        <v>105206.16</v>
      </c>
    </row>
    <row r="11" s="7" customFormat="1" ht="28" customHeight="1" spans="1:19">
      <c r="A11" s="156">
        <v>1</v>
      </c>
      <c r="B11" s="19" t="s">
        <v>189</v>
      </c>
      <c r="C11" s="20">
        <v>1</v>
      </c>
      <c r="D11" s="20">
        <v>1</v>
      </c>
      <c r="E11" s="155">
        <v>1464000</v>
      </c>
      <c r="F11" s="155">
        <v>66019.2</v>
      </c>
      <c r="G11" s="155">
        <v>13203.84</v>
      </c>
      <c r="H11" s="40">
        <v>0</v>
      </c>
      <c r="I11" s="40">
        <v>26407.68</v>
      </c>
      <c r="J11" s="40">
        <v>26407.68</v>
      </c>
      <c r="K11" s="40">
        <f t="shared" si="1"/>
        <v>52815.36</v>
      </c>
      <c r="L11" s="40">
        <v>0</v>
      </c>
      <c r="M11" s="40">
        <v>0</v>
      </c>
      <c r="N11" s="40">
        <v>0</v>
      </c>
      <c r="O11" s="40">
        <f>SUM(L11:N11)</f>
        <v>0</v>
      </c>
      <c r="P11" s="40">
        <f t="shared" si="3"/>
        <v>0</v>
      </c>
      <c r="Q11" s="40">
        <f t="shared" si="6"/>
        <v>26407.68</v>
      </c>
      <c r="R11" s="40">
        <f t="shared" si="7"/>
        <v>26407.68</v>
      </c>
      <c r="S11" s="40">
        <f t="shared" si="5"/>
        <v>52815.36</v>
      </c>
    </row>
    <row r="12" s="4" customFormat="1" ht="28" customHeight="1" spans="1:19">
      <c r="A12" s="156">
        <v>2</v>
      </c>
      <c r="B12" s="19" t="s">
        <v>190</v>
      </c>
      <c r="C12" s="20">
        <v>1</v>
      </c>
      <c r="D12" s="20">
        <v>1</v>
      </c>
      <c r="E12" s="155">
        <v>2244200</v>
      </c>
      <c r="F12" s="155">
        <v>87318</v>
      </c>
      <c r="G12" s="155">
        <v>34927.2</v>
      </c>
      <c r="H12" s="26">
        <v>0</v>
      </c>
      <c r="I12" s="40">
        <v>34927.2</v>
      </c>
      <c r="J12" s="40">
        <v>17463.6</v>
      </c>
      <c r="K12" s="40">
        <f t="shared" si="1"/>
        <v>52390.8</v>
      </c>
      <c r="L12" s="26"/>
      <c r="M12" s="26"/>
      <c r="N12" s="26"/>
      <c r="O12" s="26"/>
      <c r="P12" s="40">
        <f t="shared" si="3"/>
        <v>0</v>
      </c>
      <c r="Q12" s="40">
        <f t="shared" si="6"/>
        <v>34927.2</v>
      </c>
      <c r="R12" s="40">
        <f t="shared" si="7"/>
        <v>17463.6</v>
      </c>
      <c r="S12" s="40">
        <f t="shared" si="5"/>
        <v>52390.8</v>
      </c>
    </row>
    <row r="13" s="4" customFormat="1" ht="28" customHeight="1" spans="1:19">
      <c r="A13" s="151" t="s">
        <v>193</v>
      </c>
      <c r="B13" s="152"/>
      <c r="C13" s="153">
        <f t="shared" ref="C13:S13" si="9">SUM(C14:C15)</f>
        <v>2</v>
      </c>
      <c r="D13" s="153">
        <f t="shared" si="9"/>
        <v>150</v>
      </c>
      <c r="E13" s="26">
        <f t="shared" si="9"/>
        <v>225380</v>
      </c>
      <c r="F13" s="26">
        <f t="shared" si="9"/>
        <v>14649.7</v>
      </c>
      <c r="G13" s="26">
        <f t="shared" si="9"/>
        <v>1464.97</v>
      </c>
      <c r="H13" s="26">
        <f t="shared" si="9"/>
        <v>6592.37</v>
      </c>
      <c r="I13" s="26">
        <f t="shared" si="9"/>
        <v>3662.43</v>
      </c>
      <c r="J13" s="26">
        <f t="shared" si="9"/>
        <v>2929.93</v>
      </c>
      <c r="K13" s="26">
        <f t="shared" si="9"/>
        <v>13184.73</v>
      </c>
      <c r="L13" s="26">
        <f t="shared" si="9"/>
        <v>0</v>
      </c>
      <c r="M13" s="26">
        <f t="shared" si="9"/>
        <v>0</v>
      </c>
      <c r="N13" s="26">
        <f t="shared" si="9"/>
        <v>0</v>
      </c>
      <c r="O13" s="26">
        <f t="shared" si="9"/>
        <v>0</v>
      </c>
      <c r="P13" s="26">
        <f t="shared" si="9"/>
        <v>6592.37</v>
      </c>
      <c r="Q13" s="26">
        <f t="shared" si="9"/>
        <v>3662.43</v>
      </c>
      <c r="R13" s="26">
        <f t="shared" si="9"/>
        <v>2929.93</v>
      </c>
      <c r="S13" s="26">
        <f t="shared" si="9"/>
        <v>13184.73</v>
      </c>
    </row>
    <row r="14" s="7" customFormat="1" ht="28" customHeight="1" spans="1:19">
      <c r="A14" s="157">
        <v>1</v>
      </c>
      <c r="B14" s="19" t="s">
        <v>194</v>
      </c>
      <c r="C14" s="20">
        <v>1</v>
      </c>
      <c r="D14" s="20">
        <v>1</v>
      </c>
      <c r="E14" s="155">
        <v>21600</v>
      </c>
      <c r="F14" s="155">
        <v>1404</v>
      </c>
      <c r="G14" s="155">
        <v>140.4</v>
      </c>
      <c r="H14" s="40">
        <v>631.8</v>
      </c>
      <c r="I14" s="40">
        <v>351</v>
      </c>
      <c r="J14" s="40">
        <v>280.8</v>
      </c>
      <c r="K14" s="40">
        <f>SUM(H14:J14)</f>
        <v>1263.6</v>
      </c>
      <c r="L14" s="40">
        <v>0</v>
      </c>
      <c r="M14" s="40">
        <v>0</v>
      </c>
      <c r="N14" s="40">
        <v>0</v>
      </c>
      <c r="O14" s="40">
        <f t="shared" ref="O14:O20" si="10">SUM(L14:N14)</f>
        <v>0</v>
      </c>
      <c r="P14" s="40">
        <f t="shared" ref="P14:R14" si="11">H14-L14</f>
        <v>631.8</v>
      </c>
      <c r="Q14" s="40">
        <f t="shared" si="11"/>
        <v>351</v>
      </c>
      <c r="R14" s="40">
        <f t="shared" si="11"/>
        <v>280.8</v>
      </c>
      <c r="S14" s="40">
        <f t="shared" ref="S14:S20" si="12">SUM(P14:R14)</f>
        <v>1263.6</v>
      </c>
    </row>
    <row r="15" s="7" customFormat="1" ht="28" customHeight="1" spans="1:19">
      <c r="A15" s="157">
        <v>2</v>
      </c>
      <c r="B15" s="19" t="s">
        <v>189</v>
      </c>
      <c r="C15" s="20">
        <v>1</v>
      </c>
      <c r="D15" s="20">
        <v>149</v>
      </c>
      <c r="E15" s="155">
        <v>203780</v>
      </c>
      <c r="F15" s="155">
        <v>13245.7</v>
      </c>
      <c r="G15" s="155">
        <v>1324.57</v>
      </c>
      <c r="H15" s="40">
        <v>5960.57</v>
      </c>
      <c r="I15" s="40">
        <v>3311.43</v>
      </c>
      <c r="J15" s="40">
        <v>2649.13</v>
      </c>
      <c r="K15" s="40">
        <f>SUM(H15:J15)</f>
        <v>11921.13</v>
      </c>
      <c r="L15" s="40">
        <v>0</v>
      </c>
      <c r="M15" s="40">
        <v>0</v>
      </c>
      <c r="N15" s="40">
        <v>0</v>
      </c>
      <c r="O15" s="40">
        <f t="shared" si="10"/>
        <v>0</v>
      </c>
      <c r="P15" s="40">
        <f t="shared" ref="P15:R15" si="13">H15-L15</f>
        <v>5960.57</v>
      </c>
      <c r="Q15" s="40">
        <f t="shared" si="13"/>
        <v>3311.43</v>
      </c>
      <c r="R15" s="40">
        <f t="shared" si="13"/>
        <v>2649.13</v>
      </c>
      <c r="S15" s="40">
        <f t="shared" si="12"/>
        <v>11921.13</v>
      </c>
    </row>
    <row r="16" s="4" customFormat="1" ht="28" customHeight="1" spans="1:19">
      <c r="A16" s="151" t="s">
        <v>195</v>
      </c>
      <c r="B16" s="152"/>
      <c r="C16" s="153">
        <f t="shared" ref="C16:F16" si="14">SUM(C17:C20)</f>
        <v>8</v>
      </c>
      <c r="D16" s="153">
        <f t="shared" si="14"/>
        <v>180</v>
      </c>
      <c r="E16" s="26">
        <f t="shared" si="14"/>
        <v>1320992</v>
      </c>
      <c r="F16" s="26">
        <f t="shared" ref="F16:P16" si="15">SUM(F17:F20)</f>
        <v>118889.28</v>
      </c>
      <c r="G16" s="26">
        <f t="shared" si="15"/>
        <v>13757.11</v>
      </c>
      <c r="H16" s="26">
        <f t="shared" si="15"/>
        <v>53500.17</v>
      </c>
      <c r="I16" s="26">
        <f t="shared" si="15"/>
        <v>29722.32</v>
      </c>
      <c r="J16" s="26">
        <f t="shared" si="15"/>
        <v>21909.68</v>
      </c>
      <c r="K16" s="26">
        <f t="shared" si="15"/>
        <v>105132.17</v>
      </c>
      <c r="L16" s="26">
        <f t="shared" si="15"/>
        <v>135.1</v>
      </c>
      <c r="M16" s="26">
        <f t="shared" si="15"/>
        <v>75.06</v>
      </c>
      <c r="N16" s="26">
        <f t="shared" si="15"/>
        <v>60.06</v>
      </c>
      <c r="O16" s="26">
        <f t="shared" si="15"/>
        <v>270.22</v>
      </c>
      <c r="P16" s="26">
        <f t="shared" si="15"/>
        <v>53365.07</v>
      </c>
      <c r="Q16" s="26">
        <f t="shared" ref="P16:S16" si="16">SUM(Q17:Q20)</f>
        <v>29647.26</v>
      </c>
      <c r="R16" s="26">
        <f t="shared" si="16"/>
        <v>21849.62</v>
      </c>
      <c r="S16" s="26">
        <f t="shared" si="16"/>
        <v>104861.95</v>
      </c>
    </row>
    <row r="17" s="7" customFormat="1" ht="28" customHeight="1" spans="1:19">
      <c r="A17" s="154">
        <v>1</v>
      </c>
      <c r="B17" s="19" t="s">
        <v>191</v>
      </c>
      <c r="C17" s="20">
        <v>3</v>
      </c>
      <c r="D17" s="20">
        <v>3</v>
      </c>
      <c r="E17" s="155">
        <v>691200</v>
      </c>
      <c r="F17" s="155">
        <v>62208</v>
      </c>
      <c r="G17" s="155">
        <v>9100.8</v>
      </c>
      <c r="H17" s="155">
        <v>27993.6</v>
      </c>
      <c r="I17" s="155">
        <v>15552</v>
      </c>
      <c r="J17" s="155">
        <v>9561.6</v>
      </c>
      <c r="K17" s="40">
        <f>SUM(H17:J17)</f>
        <v>53107.2</v>
      </c>
      <c r="L17" s="40">
        <v>0</v>
      </c>
      <c r="M17" s="40">
        <v>0</v>
      </c>
      <c r="N17" s="40">
        <v>0</v>
      </c>
      <c r="O17" s="40">
        <f t="shared" si="10"/>
        <v>0</v>
      </c>
      <c r="P17" s="40">
        <f>H17-L17</f>
        <v>27993.6</v>
      </c>
      <c r="Q17" s="40">
        <f>I17-M17</f>
        <v>15552</v>
      </c>
      <c r="R17" s="40">
        <f>J17-N17</f>
        <v>9561.6</v>
      </c>
      <c r="S17" s="40">
        <f t="shared" si="12"/>
        <v>53107.2</v>
      </c>
    </row>
    <row r="18" s="4" customFormat="1" ht="28" customHeight="1" spans="1:19">
      <c r="A18" s="154">
        <v>2</v>
      </c>
      <c r="B18" s="19" t="s">
        <v>196</v>
      </c>
      <c r="C18" s="20">
        <v>2</v>
      </c>
      <c r="D18" s="20">
        <v>2</v>
      </c>
      <c r="E18" s="155">
        <v>169600</v>
      </c>
      <c r="F18" s="155">
        <v>15264</v>
      </c>
      <c r="G18" s="155">
        <v>1526.4</v>
      </c>
      <c r="H18" s="155">
        <v>6868.8</v>
      </c>
      <c r="I18" s="155">
        <v>3816</v>
      </c>
      <c r="J18" s="155">
        <v>3052.8</v>
      </c>
      <c r="K18" s="40">
        <f>SUM(H18:J18)</f>
        <v>13737.6</v>
      </c>
      <c r="L18" s="40">
        <v>0</v>
      </c>
      <c r="M18" s="40">
        <v>0</v>
      </c>
      <c r="N18" s="40">
        <v>0</v>
      </c>
      <c r="O18" s="40">
        <f t="shared" si="10"/>
        <v>0</v>
      </c>
      <c r="P18" s="40">
        <f t="shared" ref="P18:R18" si="17">H18-L18</f>
        <v>6868.8</v>
      </c>
      <c r="Q18" s="40">
        <f t="shared" si="17"/>
        <v>3816</v>
      </c>
      <c r="R18" s="40">
        <f t="shared" si="17"/>
        <v>3052.8</v>
      </c>
      <c r="S18" s="40">
        <f t="shared" si="12"/>
        <v>13737.6</v>
      </c>
    </row>
    <row r="19" s="4" customFormat="1" ht="28" customHeight="1" spans="1:19">
      <c r="A19" s="154">
        <v>3</v>
      </c>
      <c r="B19" s="19" t="s">
        <v>189</v>
      </c>
      <c r="C19" s="20">
        <v>2</v>
      </c>
      <c r="D19" s="20">
        <v>128</v>
      </c>
      <c r="E19" s="155">
        <v>347768</v>
      </c>
      <c r="F19" s="155">
        <v>31299.12</v>
      </c>
      <c r="G19" s="155">
        <v>3129.91</v>
      </c>
      <c r="H19" s="155">
        <v>14084.6</v>
      </c>
      <c r="I19" s="155">
        <v>7824.78</v>
      </c>
      <c r="J19" s="155">
        <v>6259.83</v>
      </c>
      <c r="K19" s="40">
        <f>SUM(H19:J19)</f>
        <v>28169.21</v>
      </c>
      <c r="L19" s="40">
        <v>0</v>
      </c>
      <c r="M19" s="40">
        <v>0</v>
      </c>
      <c r="N19" s="40">
        <v>0</v>
      </c>
      <c r="O19" s="40">
        <f t="shared" si="10"/>
        <v>0</v>
      </c>
      <c r="P19" s="40">
        <f t="shared" ref="P19:R19" si="18">H19-L19</f>
        <v>14084.6</v>
      </c>
      <c r="Q19" s="40">
        <f t="shared" si="18"/>
        <v>7824.78</v>
      </c>
      <c r="R19" s="40">
        <f t="shared" si="18"/>
        <v>6259.83</v>
      </c>
      <c r="S19" s="40">
        <f t="shared" si="12"/>
        <v>28169.21</v>
      </c>
    </row>
    <row r="20" s="4" customFormat="1" ht="28" customHeight="1" spans="1:19">
      <c r="A20" s="154">
        <v>4</v>
      </c>
      <c r="B20" s="19" t="s">
        <v>197</v>
      </c>
      <c r="C20" s="20">
        <v>1</v>
      </c>
      <c r="D20" s="20">
        <v>47</v>
      </c>
      <c r="E20" s="155">
        <v>112424</v>
      </c>
      <c r="F20" s="155">
        <v>10118.16</v>
      </c>
      <c r="G20" s="155">
        <v>0</v>
      </c>
      <c r="H20" s="155">
        <v>4553.17</v>
      </c>
      <c r="I20" s="155">
        <v>2529.54</v>
      </c>
      <c r="J20" s="155">
        <v>3035.45</v>
      </c>
      <c r="K20" s="40">
        <f>SUM(H20:J20)</f>
        <v>10118.16</v>
      </c>
      <c r="L20" s="40">
        <v>135.1</v>
      </c>
      <c r="M20" s="40">
        <v>75.06</v>
      </c>
      <c r="N20" s="40">
        <v>60.06</v>
      </c>
      <c r="O20" s="40">
        <f t="shared" si="10"/>
        <v>270.22</v>
      </c>
      <c r="P20" s="40">
        <f>H20-L20</f>
        <v>4418.07</v>
      </c>
      <c r="Q20" s="40">
        <f t="shared" ref="P20:R20" si="19">I20-M20</f>
        <v>2454.48</v>
      </c>
      <c r="R20" s="40">
        <f t="shared" si="19"/>
        <v>2975.39</v>
      </c>
      <c r="S20" s="40">
        <f t="shared" si="12"/>
        <v>9847.94</v>
      </c>
    </row>
    <row r="21" s="4" customFormat="1" ht="28" customHeight="1" spans="1:19">
      <c r="A21" s="151" t="s">
        <v>198</v>
      </c>
      <c r="B21" s="152"/>
      <c r="C21" s="153">
        <f>SUM(C22:C23)</f>
        <v>2</v>
      </c>
      <c r="D21" s="153">
        <f t="shared" ref="D21:S21" si="20">SUM(D22:D23)</f>
        <v>15</v>
      </c>
      <c r="E21" s="26">
        <f t="shared" si="20"/>
        <v>320591.25</v>
      </c>
      <c r="F21" s="26">
        <f t="shared" si="20"/>
        <v>41676.87</v>
      </c>
      <c r="G21" s="26">
        <f t="shared" si="20"/>
        <v>1786.15</v>
      </c>
      <c r="H21" s="26">
        <f t="shared" si="20"/>
        <v>18754.59</v>
      </c>
      <c r="I21" s="26">
        <f t="shared" si="20"/>
        <v>12503.06</v>
      </c>
      <c r="J21" s="26">
        <f t="shared" si="20"/>
        <v>8633.07</v>
      </c>
      <c r="K21" s="26">
        <f t="shared" si="20"/>
        <v>39890.72</v>
      </c>
      <c r="L21" s="26">
        <f t="shared" si="20"/>
        <v>0</v>
      </c>
      <c r="M21" s="26">
        <f t="shared" si="20"/>
        <v>0</v>
      </c>
      <c r="N21" s="26">
        <f t="shared" si="20"/>
        <v>0</v>
      </c>
      <c r="O21" s="26">
        <f t="shared" si="20"/>
        <v>0</v>
      </c>
      <c r="P21" s="26">
        <f t="shared" si="20"/>
        <v>18754.59</v>
      </c>
      <c r="Q21" s="26">
        <f t="shared" si="20"/>
        <v>12503.06</v>
      </c>
      <c r="R21" s="26">
        <f t="shared" si="20"/>
        <v>8633.07</v>
      </c>
      <c r="S21" s="26">
        <f t="shared" si="20"/>
        <v>39890.72</v>
      </c>
    </row>
    <row r="22" s="7" customFormat="1" ht="28" customHeight="1" spans="1:19">
      <c r="A22" s="158">
        <v>1</v>
      </c>
      <c r="B22" s="19" t="s">
        <v>189</v>
      </c>
      <c r="C22" s="20">
        <v>1</v>
      </c>
      <c r="D22" s="20">
        <v>8</v>
      </c>
      <c r="E22" s="155">
        <v>274792.5</v>
      </c>
      <c r="F22" s="155">
        <v>35723.03</v>
      </c>
      <c r="G22" s="155">
        <v>1786.15</v>
      </c>
      <c r="H22" s="155">
        <v>16075.36</v>
      </c>
      <c r="I22" s="155">
        <v>10716.91</v>
      </c>
      <c r="J22" s="155">
        <v>7144.61</v>
      </c>
      <c r="K22" s="40">
        <f>SUM(H22:J22)</f>
        <v>33936.88</v>
      </c>
      <c r="L22" s="40">
        <v>0</v>
      </c>
      <c r="M22" s="40">
        <v>0</v>
      </c>
      <c r="N22" s="40">
        <v>0</v>
      </c>
      <c r="O22" s="40">
        <f t="shared" ref="O22:O26" si="21">SUM(L22:N22)</f>
        <v>0</v>
      </c>
      <c r="P22" s="40">
        <f>H22-L22</f>
        <v>16075.36</v>
      </c>
      <c r="Q22" s="40">
        <f>I22-M22</f>
        <v>10716.91</v>
      </c>
      <c r="R22" s="40">
        <f>J22-N22</f>
        <v>7144.61</v>
      </c>
      <c r="S22" s="40">
        <f>SUM(P22:R22)</f>
        <v>33936.88</v>
      </c>
    </row>
    <row r="23" s="7" customFormat="1" ht="28" customHeight="1" spans="1:19">
      <c r="A23" s="158">
        <v>2</v>
      </c>
      <c r="B23" s="19" t="s">
        <v>199</v>
      </c>
      <c r="C23" s="20">
        <v>1</v>
      </c>
      <c r="D23" s="20">
        <v>7</v>
      </c>
      <c r="E23" s="155">
        <v>45798.75</v>
      </c>
      <c r="F23" s="155">
        <v>5953.84</v>
      </c>
      <c r="G23" s="155">
        <v>0</v>
      </c>
      <c r="H23" s="40">
        <v>2679.23</v>
      </c>
      <c r="I23" s="40">
        <v>1786.15</v>
      </c>
      <c r="J23" s="40">
        <v>1488.46</v>
      </c>
      <c r="K23" s="40">
        <f>SUM(H23:J23)</f>
        <v>5953.84</v>
      </c>
      <c r="L23" s="40">
        <v>0</v>
      </c>
      <c r="M23" s="40">
        <v>0</v>
      </c>
      <c r="N23" s="40">
        <v>0</v>
      </c>
      <c r="O23" s="40">
        <f t="shared" si="21"/>
        <v>0</v>
      </c>
      <c r="P23" s="40">
        <f>H23-L23</f>
        <v>2679.23</v>
      </c>
      <c r="Q23" s="40">
        <f>I23-M23</f>
        <v>1786.15</v>
      </c>
      <c r="R23" s="40">
        <f>J23-N23</f>
        <v>1488.46</v>
      </c>
      <c r="S23" s="40">
        <f>SUM(P23:R23)</f>
        <v>5953.84</v>
      </c>
    </row>
    <row r="24" s="4" customFormat="1" ht="28" customHeight="1" spans="1:19">
      <c r="A24" s="151" t="s">
        <v>200</v>
      </c>
      <c r="B24" s="152"/>
      <c r="C24" s="153">
        <f>SUM(C25:C26)</f>
        <v>3</v>
      </c>
      <c r="D24" s="153">
        <f>SUM(D25:D26)</f>
        <v>82</v>
      </c>
      <c r="E24" s="26">
        <f>SUM(E25:E26)</f>
        <v>7651930</v>
      </c>
      <c r="F24" s="26">
        <f t="shared" ref="F24:S24" si="22">SUM(F25:F26)</f>
        <v>186707.09</v>
      </c>
      <c r="G24" s="26">
        <f t="shared" si="22"/>
        <v>0</v>
      </c>
      <c r="H24" s="26">
        <f t="shared" si="22"/>
        <v>84018.19</v>
      </c>
      <c r="I24" s="26">
        <f t="shared" si="22"/>
        <v>46676.77</v>
      </c>
      <c r="J24" s="26">
        <f t="shared" si="22"/>
        <v>56012.13</v>
      </c>
      <c r="K24" s="26">
        <f t="shared" si="22"/>
        <v>186707.09</v>
      </c>
      <c r="L24" s="26">
        <f t="shared" si="22"/>
        <v>0</v>
      </c>
      <c r="M24" s="26">
        <f t="shared" si="22"/>
        <v>0</v>
      </c>
      <c r="N24" s="26">
        <f t="shared" si="22"/>
        <v>0</v>
      </c>
      <c r="O24" s="26">
        <f t="shared" si="22"/>
        <v>0</v>
      </c>
      <c r="P24" s="26">
        <f t="shared" si="22"/>
        <v>84018.19</v>
      </c>
      <c r="Q24" s="26">
        <f t="shared" si="22"/>
        <v>46676.77</v>
      </c>
      <c r="R24" s="26">
        <f t="shared" si="22"/>
        <v>56012.13</v>
      </c>
      <c r="S24" s="26">
        <f t="shared" si="22"/>
        <v>186707.09</v>
      </c>
    </row>
    <row r="25" s="4" customFormat="1" ht="28" customHeight="1" spans="1:19">
      <c r="A25" s="156">
        <v>1</v>
      </c>
      <c r="B25" s="19" t="s">
        <v>201</v>
      </c>
      <c r="C25" s="20">
        <v>2</v>
      </c>
      <c r="D25" s="20">
        <v>75</v>
      </c>
      <c r="E25" s="155">
        <v>7272200</v>
      </c>
      <c r="F25" s="155">
        <v>177441.68</v>
      </c>
      <c r="G25" s="155">
        <v>0</v>
      </c>
      <c r="H25" s="155">
        <v>79848.76</v>
      </c>
      <c r="I25" s="155">
        <v>44360.42</v>
      </c>
      <c r="J25" s="155">
        <v>53232.5</v>
      </c>
      <c r="K25" s="40">
        <f>SUM(H25:J25)</f>
        <v>177441.68</v>
      </c>
      <c r="L25" s="40">
        <v>0</v>
      </c>
      <c r="M25" s="40">
        <v>0</v>
      </c>
      <c r="N25" s="40">
        <v>0</v>
      </c>
      <c r="O25" s="155">
        <f t="shared" si="21"/>
        <v>0</v>
      </c>
      <c r="P25" s="40">
        <f>H25-L25</f>
        <v>79848.76</v>
      </c>
      <c r="Q25" s="40">
        <f>I25-M25</f>
        <v>44360.42</v>
      </c>
      <c r="R25" s="40">
        <f>J25-N25</f>
        <v>53232.5</v>
      </c>
      <c r="S25" s="155">
        <f>SUM(P25:R25)</f>
        <v>177441.68</v>
      </c>
    </row>
    <row r="26" ht="28" customHeight="1" spans="1:19">
      <c r="A26" s="156">
        <v>2</v>
      </c>
      <c r="B26" s="19" t="s">
        <v>199</v>
      </c>
      <c r="C26" s="20">
        <v>1</v>
      </c>
      <c r="D26" s="20">
        <v>7</v>
      </c>
      <c r="E26" s="155">
        <v>379730</v>
      </c>
      <c r="F26" s="155">
        <v>9265.41</v>
      </c>
      <c r="G26" s="155">
        <v>0</v>
      </c>
      <c r="H26" s="155">
        <v>4169.43</v>
      </c>
      <c r="I26" s="155">
        <v>2316.35</v>
      </c>
      <c r="J26" s="155">
        <v>2779.63</v>
      </c>
      <c r="K26" s="40">
        <f>SUM(H26:J26)</f>
        <v>9265.41</v>
      </c>
      <c r="L26" s="40">
        <v>0</v>
      </c>
      <c r="M26" s="40">
        <v>0</v>
      </c>
      <c r="N26" s="40">
        <v>0</v>
      </c>
      <c r="O26" s="40">
        <f t="shared" si="21"/>
        <v>0</v>
      </c>
      <c r="P26" s="40">
        <f>H26-L26</f>
        <v>4169.43</v>
      </c>
      <c r="Q26" s="40">
        <f>I26-M26</f>
        <v>2316.35</v>
      </c>
      <c r="R26" s="40">
        <f>J26-N26</f>
        <v>2779.63</v>
      </c>
      <c r="S26" s="155">
        <f>SUM(P26:R26)</f>
        <v>9265.41</v>
      </c>
    </row>
    <row r="27" s="4" customFormat="1" ht="28" customHeight="1" spans="1:20">
      <c r="A27" s="24" t="s">
        <v>173</v>
      </c>
      <c r="B27" s="24"/>
      <c r="C27" s="153">
        <f t="shared" ref="C27:S27" si="23">C10+C13+C21+C16+C6+C24</f>
        <v>37</v>
      </c>
      <c r="D27" s="153">
        <f t="shared" si="23"/>
        <v>449</v>
      </c>
      <c r="E27" s="26">
        <f t="shared" si="23"/>
        <v>19935993.25</v>
      </c>
      <c r="F27" s="26">
        <f t="shared" si="23"/>
        <v>1661336.94</v>
      </c>
      <c r="G27" s="26">
        <f t="shared" si="23"/>
        <v>265702.71</v>
      </c>
      <c r="H27" s="26">
        <f t="shared" si="23"/>
        <v>506688.36</v>
      </c>
      <c r="I27" s="26">
        <f t="shared" si="23"/>
        <v>325810.98</v>
      </c>
      <c r="J27" s="26">
        <f t="shared" si="23"/>
        <v>563134.89</v>
      </c>
      <c r="K27" s="26">
        <f t="shared" si="23"/>
        <v>1395634.23</v>
      </c>
      <c r="L27" s="26">
        <f t="shared" si="23"/>
        <v>135.1</v>
      </c>
      <c r="M27" s="26">
        <f t="shared" si="23"/>
        <v>75.06</v>
      </c>
      <c r="N27" s="26">
        <f t="shared" si="23"/>
        <v>60.06</v>
      </c>
      <c r="O27" s="26">
        <f t="shared" si="23"/>
        <v>270.22</v>
      </c>
      <c r="P27" s="26">
        <f t="shared" si="23"/>
        <v>506553.26</v>
      </c>
      <c r="Q27" s="26">
        <f t="shared" si="23"/>
        <v>325735.92</v>
      </c>
      <c r="R27" s="26">
        <f t="shared" si="23"/>
        <v>563074.83</v>
      </c>
      <c r="S27" s="26">
        <f t="shared" si="23"/>
        <v>1395364.01</v>
      </c>
      <c r="T27" s="4">
        <f>S27-R27-Q27-P27</f>
        <v>0</v>
      </c>
    </row>
    <row r="28" s="49" customFormat="1" ht="24" customHeight="1" spans="1:19">
      <c r="A28" s="159"/>
      <c r="B28" s="159"/>
      <c r="C28" s="160"/>
      <c r="D28" s="160"/>
      <c r="E28" s="161"/>
      <c r="F28" s="161"/>
      <c r="G28" s="161"/>
      <c r="H28" s="161"/>
      <c r="I28" s="161"/>
      <c r="J28" s="161"/>
      <c r="K28" s="161"/>
      <c r="L28" s="127"/>
      <c r="M28" s="127"/>
      <c r="N28" s="127"/>
      <c r="O28" s="127"/>
      <c r="P28" s="127"/>
      <c r="Q28" s="127"/>
      <c r="R28" s="127"/>
      <c r="S28" s="127">
        <f>K27-O27-S27</f>
        <v>0</v>
      </c>
    </row>
    <row r="29" spans="8:11">
      <c r="H29" s="52"/>
      <c r="I29" s="52"/>
      <c r="J29" s="52"/>
      <c r="K29" s="52"/>
    </row>
  </sheetData>
  <autoFilter xmlns:etc="http://www.wps.cn/officeDocument/2017/etCustomData" ref="A5:S28" etc:filterBottomFollowUsedRange="0">
    <extLst/>
  </autoFilter>
  <mergeCells count="20">
    <mergeCell ref="A1:B1"/>
    <mergeCell ref="A2:S2"/>
    <mergeCell ref="I3:L3"/>
    <mergeCell ref="H4:K4"/>
    <mergeCell ref="L4:O4"/>
    <mergeCell ref="P4:S4"/>
    <mergeCell ref="A6:B6"/>
    <mergeCell ref="A10:B10"/>
    <mergeCell ref="A13:B13"/>
    <mergeCell ref="A16:B16"/>
    <mergeCell ref="A21:B21"/>
    <mergeCell ref="A24:B24"/>
    <mergeCell ref="A27:B27"/>
    <mergeCell ref="A4:A5"/>
    <mergeCell ref="B4:B5"/>
    <mergeCell ref="C4:C5"/>
    <mergeCell ref="D4:D5"/>
    <mergeCell ref="E4:E5"/>
    <mergeCell ref="F4:F5"/>
    <mergeCell ref="G4:G5"/>
  </mergeCells>
  <pageMargins left="0.354166666666667" right="0.275" top="0.629861111111111" bottom="0.432638888888889" header="0.393055555555556" footer="0.118055555555556"/>
  <pageSetup paperSize="9" scale="70" fitToHeight="0" orientation="landscape" horizontalDpi="6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27"/>
  <sheetViews>
    <sheetView view="pageBreakPreview" zoomScale="60" zoomScaleNormal="70" workbookViewId="0">
      <selection activeCell="G12" sqref="G12"/>
    </sheetView>
  </sheetViews>
  <sheetFormatPr defaultColWidth="8.25" defaultRowHeight="14"/>
  <cols>
    <col min="1" max="1" width="5.58333333333333" style="112" customWidth="1"/>
    <col min="2" max="2" width="7.08333333333333" style="112" customWidth="1"/>
    <col min="3" max="3" width="4.83333333333333" style="112" customWidth="1"/>
    <col min="4" max="4" width="3.41666666666667" style="112" customWidth="1"/>
    <col min="5" max="5" width="7" style="112" customWidth="1"/>
    <col min="6" max="7" width="12.1666666666667" style="112" customWidth="1"/>
    <col min="8" max="9" width="7.91666666666667" style="113" customWidth="1"/>
    <col min="10" max="10" width="10.5" style="112" customWidth="1"/>
    <col min="11" max="11" width="11.3333333333333" style="112" customWidth="1"/>
    <col min="12" max="12" width="10.5" style="112" customWidth="1"/>
    <col min="13" max="13" width="11.4166666666667" style="112" customWidth="1"/>
    <col min="14" max="14" width="12.1666666666667" style="112" customWidth="1"/>
    <col min="15" max="15" width="7" style="112" customWidth="1"/>
    <col min="16" max="17" width="5.58333333333333" style="112" customWidth="1"/>
    <col min="18" max="18" width="7" style="112" customWidth="1"/>
    <col min="19" max="21" width="10.5" style="112" customWidth="1"/>
    <col min="22" max="22" width="12.1666666666667" style="112" customWidth="1"/>
    <col min="23" max="23" width="5.69166666666667" style="112" customWidth="1"/>
    <col min="24" max="24" width="14.4166666666667" style="112" customWidth="1"/>
    <col min="25" max="31" width="8.25" style="114"/>
    <col min="32" max="32" width="5.75" style="114" customWidth="1"/>
    <col min="33" max="40" width="8.25" style="114"/>
    <col min="41" max="16384" width="8.25" style="112"/>
  </cols>
  <sheetData>
    <row r="1" s="1" customFormat="1" spans="1:31">
      <c r="A1" s="10" t="s">
        <v>202</v>
      </c>
      <c r="B1" s="10"/>
      <c r="C1" s="42"/>
      <c r="G1" s="83"/>
      <c r="H1" s="83"/>
      <c r="I1" s="84"/>
      <c r="J1" s="84"/>
      <c r="K1" s="28"/>
      <c r="L1" s="28"/>
      <c r="M1" s="28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42"/>
    </row>
    <row r="2" s="2" customFormat="1" ht="23.1" customHeight="1" spans="1:32">
      <c r="A2" s="12" t="s">
        <v>203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3"/>
      <c r="Z2" s="123"/>
      <c r="AA2" s="123"/>
      <c r="AB2" s="123"/>
      <c r="AC2" s="123"/>
      <c r="AD2" s="123"/>
      <c r="AE2" s="124"/>
      <c r="AF2" s="124"/>
    </row>
    <row r="3" s="3" customFormat="1" ht="37" customHeight="1" spans="1:32">
      <c r="A3" s="14" t="s">
        <v>1</v>
      </c>
      <c r="B3" s="14"/>
      <c r="C3" s="14"/>
      <c r="D3" s="14"/>
      <c r="E3" s="14"/>
      <c r="F3" s="14"/>
      <c r="G3" s="14"/>
      <c r="H3" s="30"/>
      <c r="I3" s="91" t="s">
        <v>176</v>
      </c>
      <c r="J3" s="91"/>
      <c r="K3" s="91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39"/>
      <c r="AA3" s="39"/>
      <c r="AB3" s="39"/>
      <c r="AC3" s="43"/>
      <c r="AD3" s="43"/>
      <c r="AE3" s="44"/>
      <c r="AF3" s="3" t="s">
        <v>2</v>
      </c>
    </row>
    <row r="4" s="110" customFormat="1" ht="21" customHeight="1" spans="1:40">
      <c r="A4" s="87" t="s">
        <v>3</v>
      </c>
      <c r="B4" s="87" t="s">
        <v>5</v>
      </c>
      <c r="C4" s="87" t="s">
        <v>6</v>
      </c>
      <c r="D4" s="87" t="s">
        <v>7</v>
      </c>
      <c r="E4" s="87" t="s">
        <v>204</v>
      </c>
      <c r="F4" s="87" t="s">
        <v>9</v>
      </c>
      <c r="G4" s="87" t="s">
        <v>10</v>
      </c>
      <c r="H4" s="87" t="s">
        <v>11</v>
      </c>
      <c r="I4" s="87" t="s">
        <v>12</v>
      </c>
      <c r="J4" s="87" t="s">
        <v>205</v>
      </c>
      <c r="K4" s="120" t="s">
        <v>181</v>
      </c>
      <c r="L4" s="120"/>
      <c r="M4" s="120"/>
      <c r="N4" s="120"/>
      <c r="O4" s="17" t="s">
        <v>182</v>
      </c>
      <c r="P4" s="17"/>
      <c r="Q4" s="17"/>
      <c r="R4" s="17"/>
      <c r="S4" s="17" t="s">
        <v>183</v>
      </c>
      <c r="T4" s="17"/>
      <c r="U4" s="17"/>
      <c r="V4" s="17"/>
      <c r="W4" s="121" t="s">
        <v>15</v>
      </c>
      <c r="X4" s="46" t="s">
        <v>16</v>
      </c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</row>
    <row r="5" s="110" customFormat="1" ht="34" customHeight="1" spans="1:40">
      <c r="A5" s="90"/>
      <c r="B5" s="90"/>
      <c r="C5" s="90"/>
      <c r="D5" s="90"/>
      <c r="E5" s="90"/>
      <c r="F5" s="90"/>
      <c r="G5" s="90"/>
      <c r="H5" s="90"/>
      <c r="I5" s="90"/>
      <c r="J5" s="90"/>
      <c r="K5" s="120" t="s">
        <v>206</v>
      </c>
      <c r="L5" s="120" t="s">
        <v>207</v>
      </c>
      <c r="M5" s="120" t="s">
        <v>208</v>
      </c>
      <c r="N5" s="120" t="s">
        <v>21</v>
      </c>
      <c r="O5" s="17" t="s">
        <v>184</v>
      </c>
      <c r="P5" s="17" t="s">
        <v>185</v>
      </c>
      <c r="Q5" s="17" t="s">
        <v>20</v>
      </c>
      <c r="R5" s="17" t="s">
        <v>187</v>
      </c>
      <c r="S5" s="17" t="s">
        <v>184</v>
      </c>
      <c r="T5" s="17" t="s">
        <v>185</v>
      </c>
      <c r="U5" s="17" t="s">
        <v>20</v>
      </c>
      <c r="V5" s="17" t="s">
        <v>21</v>
      </c>
      <c r="W5" s="121"/>
      <c r="X5" s="46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</row>
    <row r="6" s="49" customFormat="1" ht="53" customHeight="1" spans="1:54">
      <c r="A6" s="19">
        <v>1</v>
      </c>
      <c r="B6" s="19" t="s">
        <v>209</v>
      </c>
      <c r="C6" s="21" t="s">
        <v>210</v>
      </c>
      <c r="D6" s="21">
        <v>1</v>
      </c>
      <c r="E6" s="21">
        <v>7.1</v>
      </c>
      <c r="F6" s="22">
        <v>39050</v>
      </c>
      <c r="G6" s="22">
        <v>7497.6</v>
      </c>
      <c r="H6" s="107">
        <v>45538</v>
      </c>
      <c r="I6" s="107">
        <v>45868</v>
      </c>
      <c r="J6" s="22">
        <v>1312.08</v>
      </c>
      <c r="K6" s="22">
        <v>2249.28</v>
      </c>
      <c r="L6" s="22">
        <v>1124.64</v>
      </c>
      <c r="M6" s="22">
        <v>2811.6</v>
      </c>
      <c r="N6" s="22">
        <f t="shared" ref="N6:N40" si="0">K6+L6+M6</f>
        <v>6185.52</v>
      </c>
      <c r="O6" s="40">
        <v>0</v>
      </c>
      <c r="P6" s="40">
        <v>0</v>
      </c>
      <c r="Q6" s="40">
        <v>0</v>
      </c>
      <c r="R6" s="22">
        <f>SUM(O6:Q6)</f>
        <v>0</v>
      </c>
      <c r="S6" s="40">
        <f>K6-O6</f>
        <v>2249.28</v>
      </c>
      <c r="T6" s="40">
        <f>L6-P6</f>
        <v>1124.64</v>
      </c>
      <c r="U6" s="40">
        <f>M6-Q6</f>
        <v>2811.6</v>
      </c>
      <c r="V6" s="22">
        <f>SUM(S6:U6)</f>
        <v>6185.52</v>
      </c>
      <c r="W6" s="22"/>
      <c r="X6" s="22" t="s">
        <v>211</v>
      </c>
      <c r="Y6" s="126"/>
      <c r="Z6" s="126"/>
      <c r="AA6" s="126"/>
      <c r="AB6" s="127"/>
      <c r="AC6" s="127"/>
      <c r="AD6" s="127"/>
      <c r="AE6" s="127"/>
      <c r="AF6" s="126"/>
      <c r="AG6" s="127"/>
      <c r="AH6" s="127"/>
      <c r="AI6" s="127"/>
      <c r="AJ6" s="127"/>
      <c r="AK6" s="127"/>
      <c r="AL6" s="32"/>
      <c r="AM6" s="32"/>
      <c r="AN6" s="12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</row>
    <row r="7" s="49" customFormat="1" ht="53" customHeight="1" spans="1:54">
      <c r="A7" s="19">
        <v>2</v>
      </c>
      <c r="B7" s="19" t="s">
        <v>209</v>
      </c>
      <c r="C7" s="21" t="s">
        <v>212</v>
      </c>
      <c r="D7" s="21">
        <v>1</v>
      </c>
      <c r="E7" s="21">
        <v>3.5</v>
      </c>
      <c r="F7" s="22">
        <v>19250</v>
      </c>
      <c r="G7" s="22">
        <v>4004</v>
      </c>
      <c r="H7" s="107">
        <v>45538</v>
      </c>
      <c r="I7" s="107">
        <v>45869</v>
      </c>
      <c r="J7" s="22">
        <v>700.7</v>
      </c>
      <c r="K7" s="22">
        <v>1201.2</v>
      </c>
      <c r="L7" s="22">
        <v>600.6</v>
      </c>
      <c r="M7" s="22">
        <v>1501.5</v>
      </c>
      <c r="N7" s="22">
        <f t="shared" si="0"/>
        <v>3303.3</v>
      </c>
      <c r="O7" s="40">
        <v>0</v>
      </c>
      <c r="P7" s="40">
        <v>0</v>
      </c>
      <c r="Q7" s="40">
        <v>0</v>
      </c>
      <c r="R7" s="22">
        <f t="shared" ref="R7:R40" si="1">SUM(O7:Q7)</f>
        <v>0</v>
      </c>
      <c r="S7" s="40">
        <f t="shared" ref="S7:S40" si="2">K7-O7</f>
        <v>1201.2</v>
      </c>
      <c r="T7" s="40">
        <f t="shared" ref="T7:T40" si="3">L7-P7</f>
        <v>600.6</v>
      </c>
      <c r="U7" s="40">
        <f t="shared" ref="U7:U40" si="4">M7-Q7</f>
        <v>1501.5</v>
      </c>
      <c r="V7" s="22">
        <f t="shared" ref="V7:V42" si="5">SUM(S7:U7)</f>
        <v>3303.3</v>
      </c>
      <c r="W7" s="22"/>
      <c r="X7" s="22" t="s">
        <v>211</v>
      </c>
      <c r="Y7" s="126"/>
      <c r="Z7" s="126"/>
      <c r="AA7" s="126"/>
      <c r="AB7" s="127"/>
      <c r="AC7" s="127"/>
      <c r="AD7" s="127"/>
      <c r="AE7" s="127"/>
      <c r="AF7" s="126"/>
      <c r="AG7" s="127"/>
      <c r="AH7" s="127"/>
      <c r="AI7" s="127"/>
      <c r="AJ7" s="127"/>
      <c r="AK7" s="127"/>
      <c r="AL7" s="32"/>
      <c r="AM7" s="32"/>
      <c r="AN7" s="12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</row>
    <row r="8" s="49" customFormat="1" ht="53" customHeight="1" spans="1:54">
      <c r="A8" s="19">
        <v>3</v>
      </c>
      <c r="B8" s="19" t="s">
        <v>209</v>
      </c>
      <c r="C8" s="21" t="s">
        <v>213</v>
      </c>
      <c r="D8" s="21">
        <v>1</v>
      </c>
      <c r="E8" s="21">
        <v>10</v>
      </c>
      <c r="F8" s="22">
        <v>55000</v>
      </c>
      <c r="G8" s="22">
        <v>7920</v>
      </c>
      <c r="H8" s="107">
        <v>45538</v>
      </c>
      <c r="I8" s="107">
        <v>45828</v>
      </c>
      <c r="J8" s="22">
        <v>1386</v>
      </c>
      <c r="K8" s="22">
        <v>2376</v>
      </c>
      <c r="L8" s="22">
        <v>1188</v>
      </c>
      <c r="M8" s="22">
        <v>2970</v>
      </c>
      <c r="N8" s="22">
        <f t="shared" si="0"/>
        <v>6534</v>
      </c>
      <c r="O8" s="40">
        <v>0</v>
      </c>
      <c r="P8" s="40">
        <v>0</v>
      </c>
      <c r="Q8" s="40">
        <v>0</v>
      </c>
      <c r="R8" s="22">
        <f t="shared" si="1"/>
        <v>0</v>
      </c>
      <c r="S8" s="40">
        <f t="shared" si="2"/>
        <v>2376</v>
      </c>
      <c r="T8" s="40">
        <f t="shared" si="3"/>
        <v>1188</v>
      </c>
      <c r="U8" s="40">
        <f t="shared" si="4"/>
        <v>2970</v>
      </c>
      <c r="V8" s="22">
        <f t="shared" si="5"/>
        <v>6534</v>
      </c>
      <c r="W8" s="22"/>
      <c r="X8" s="22" t="s">
        <v>214</v>
      </c>
      <c r="Y8" s="126"/>
      <c r="Z8" s="126"/>
      <c r="AA8" s="126"/>
      <c r="AB8" s="127"/>
      <c r="AC8" s="127"/>
      <c r="AD8" s="127"/>
      <c r="AE8" s="127"/>
      <c r="AF8" s="126"/>
      <c r="AG8" s="127"/>
      <c r="AH8" s="127"/>
      <c r="AI8" s="127"/>
      <c r="AJ8" s="127"/>
      <c r="AK8" s="127"/>
      <c r="AL8" s="32"/>
      <c r="AM8" s="32"/>
      <c r="AN8" s="12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</row>
    <row r="9" s="49" customFormat="1" ht="53" customHeight="1" spans="1:54">
      <c r="A9" s="19">
        <v>4</v>
      </c>
      <c r="B9" s="19" t="s">
        <v>209</v>
      </c>
      <c r="C9" s="21" t="s">
        <v>215</v>
      </c>
      <c r="D9" s="21">
        <v>1</v>
      </c>
      <c r="E9" s="21">
        <v>15</v>
      </c>
      <c r="F9" s="22">
        <v>82500</v>
      </c>
      <c r="G9" s="22">
        <v>14520</v>
      </c>
      <c r="H9" s="107">
        <v>45539</v>
      </c>
      <c r="I9" s="107">
        <v>45807</v>
      </c>
      <c r="J9" s="22">
        <v>2541</v>
      </c>
      <c r="K9" s="22">
        <v>4356</v>
      </c>
      <c r="L9" s="22">
        <v>2178</v>
      </c>
      <c r="M9" s="22">
        <v>5445</v>
      </c>
      <c r="N9" s="22">
        <f t="shared" si="0"/>
        <v>11979</v>
      </c>
      <c r="O9" s="40">
        <v>0</v>
      </c>
      <c r="P9" s="40">
        <v>0</v>
      </c>
      <c r="Q9" s="40">
        <v>0</v>
      </c>
      <c r="R9" s="22">
        <f t="shared" si="1"/>
        <v>0</v>
      </c>
      <c r="S9" s="40">
        <f t="shared" si="2"/>
        <v>4356</v>
      </c>
      <c r="T9" s="40">
        <f t="shared" si="3"/>
        <v>2178</v>
      </c>
      <c r="U9" s="40">
        <f t="shared" si="4"/>
        <v>5445</v>
      </c>
      <c r="V9" s="22">
        <f t="shared" si="5"/>
        <v>11979</v>
      </c>
      <c r="W9" s="22"/>
      <c r="X9" s="22" t="s">
        <v>216</v>
      </c>
      <c r="Y9" s="126"/>
      <c r="Z9" s="126"/>
      <c r="AA9" s="126"/>
      <c r="AB9" s="127"/>
      <c r="AC9" s="127"/>
      <c r="AD9" s="127"/>
      <c r="AE9" s="127"/>
      <c r="AF9" s="126"/>
      <c r="AG9" s="127"/>
      <c r="AH9" s="127"/>
      <c r="AI9" s="127"/>
      <c r="AJ9" s="127"/>
      <c r="AK9" s="127"/>
      <c r="AL9" s="32"/>
      <c r="AM9" s="32"/>
      <c r="AN9" s="12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</row>
    <row r="10" s="49" customFormat="1" ht="53" customHeight="1" spans="1:54">
      <c r="A10" s="19">
        <v>5</v>
      </c>
      <c r="B10" s="19" t="s">
        <v>209</v>
      </c>
      <c r="C10" s="21" t="s">
        <v>217</v>
      </c>
      <c r="D10" s="21">
        <v>1</v>
      </c>
      <c r="E10" s="21">
        <v>9</v>
      </c>
      <c r="F10" s="22">
        <v>49500</v>
      </c>
      <c r="G10" s="22">
        <v>10296</v>
      </c>
      <c r="H10" s="107">
        <v>45539</v>
      </c>
      <c r="I10" s="107">
        <v>45828</v>
      </c>
      <c r="J10" s="22">
        <v>1801.8</v>
      </c>
      <c r="K10" s="22">
        <v>3088.8</v>
      </c>
      <c r="L10" s="22">
        <v>1544.4</v>
      </c>
      <c r="M10" s="22">
        <v>3861</v>
      </c>
      <c r="N10" s="22">
        <f t="shared" si="0"/>
        <v>8494.2</v>
      </c>
      <c r="O10" s="40">
        <v>0</v>
      </c>
      <c r="P10" s="40">
        <v>0</v>
      </c>
      <c r="Q10" s="40">
        <v>0</v>
      </c>
      <c r="R10" s="22">
        <f t="shared" si="1"/>
        <v>0</v>
      </c>
      <c r="S10" s="40">
        <f t="shared" si="2"/>
        <v>3088.8</v>
      </c>
      <c r="T10" s="40">
        <f t="shared" si="3"/>
        <v>1544.4</v>
      </c>
      <c r="U10" s="40">
        <f t="shared" si="4"/>
        <v>3861</v>
      </c>
      <c r="V10" s="22">
        <f t="shared" si="5"/>
        <v>8494.2</v>
      </c>
      <c r="W10" s="22"/>
      <c r="X10" s="22" t="s">
        <v>218</v>
      </c>
      <c r="Y10" s="126"/>
      <c r="Z10" s="126"/>
      <c r="AA10" s="126"/>
      <c r="AB10" s="127"/>
      <c r="AC10" s="127"/>
      <c r="AD10" s="127"/>
      <c r="AE10" s="127"/>
      <c r="AF10" s="126"/>
      <c r="AG10" s="127"/>
      <c r="AH10" s="127"/>
      <c r="AI10" s="127"/>
      <c r="AJ10" s="127"/>
      <c r="AK10" s="127"/>
      <c r="AL10" s="32"/>
      <c r="AM10" s="32"/>
      <c r="AN10" s="12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</row>
    <row r="11" s="49" customFormat="1" ht="53" customHeight="1" spans="1:54">
      <c r="A11" s="19">
        <v>6</v>
      </c>
      <c r="B11" s="19" t="s">
        <v>209</v>
      </c>
      <c r="C11" s="21" t="s">
        <v>219</v>
      </c>
      <c r="D11" s="21">
        <v>1</v>
      </c>
      <c r="E11" s="21">
        <v>95</v>
      </c>
      <c r="F11" s="22">
        <v>522500</v>
      </c>
      <c r="G11" s="22">
        <v>100320</v>
      </c>
      <c r="H11" s="107">
        <v>45539</v>
      </c>
      <c r="I11" s="107">
        <v>45838</v>
      </c>
      <c r="J11" s="22">
        <v>17556</v>
      </c>
      <c r="K11" s="22">
        <v>30096</v>
      </c>
      <c r="L11" s="22">
        <v>15048</v>
      </c>
      <c r="M11" s="22">
        <v>37620</v>
      </c>
      <c r="N11" s="22">
        <f t="shared" si="0"/>
        <v>82764</v>
      </c>
      <c r="O11" s="40">
        <v>0</v>
      </c>
      <c r="P11" s="40">
        <v>0</v>
      </c>
      <c r="Q11" s="40">
        <v>0</v>
      </c>
      <c r="R11" s="22">
        <f t="shared" si="1"/>
        <v>0</v>
      </c>
      <c r="S11" s="40">
        <f t="shared" si="2"/>
        <v>30096</v>
      </c>
      <c r="T11" s="40">
        <f t="shared" si="3"/>
        <v>15048</v>
      </c>
      <c r="U11" s="40">
        <f t="shared" si="4"/>
        <v>37620</v>
      </c>
      <c r="V11" s="22">
        <f t="shared" si="5"/>
        <v>82764</v>
      </c>
      <c r="W11" s="22"/>
      <c r="X11" s="22" t="s">
        <v>220</v>
      </c>
      <c r="Y11" s="126"/>
      <c r="Z11" s="126"/>
      <c r="AA11" s="126"/>
      <c r="AB11" s="127"/>
      <c r="AC11" s="127"/>
      <c r="AD11" s="127"/>
      <c r="AE11" s="127"/>
      <c r="AF11" s="126"/>
      <c r="AG11" s="127"/>
      <c r="AH11" s="127"/>
      <c r="AI11" s="127"/>
      <c r="AJ11" s="127"/>
      <c r="AK11" s="127"/>
      <c r="AL11" s="32"/>
      <c r="AM11" s="32"/>
      <c r="AN11" s="12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</row>
    <row r="12" s="49" customFormat="1" ht="53" customHeight="1" spans="1:54">
      <c r="A12" s="19">
        <v>7</v>
      </c>
      <c r="B12" s="19" t="s">
        <v>209</v>
      </c>
      <c r="C12" s="21" t="s">
        <v>221</v>
      </c>
      <c r="D12" s="21">
        <v>1</v>
      </c>
      <c r="E12" s="21">
        <v>45</v>
      </c>
      <c r="F12" s="22">
        <v>247500</v>
      </c>
      <c r="G12" s="22">
        <v>43560</v>
      </c>
      <c r="H12" s="107">
        <v>45539</v>
      </c>
      <c r="I12" s="107">
        <v>45837</v>
      </c>
      <c r="J12" s="22">
        <v>7623</v>
      </c>
      <c r="K12" s="22">
        <v>13068</v>
      </c>
      <c r="L12" s="22">
        <v>6534</v>
      </c>
      <c r="M12" s="22">
        <v>16335</v>
      </c>
      <c r="N12" s="22">
        <f t="shared" si="0"/>
        <v>35937</v>
      </c>
      <c r="O12" s="40">
        <v>0</v>
      </c>
      <c r="P12" s="40">
        <v>0</v>
      </c>
      <c r="Q12" s="40">
        <v>0</v>
      </c>
      <c r="R12" s="22">
        <f t="shared" si="1"/>
        <v>0</v>
      </c>
      <c r="S12" s="40">
        <f t="shared" si="2"/>
        <v>13068</v>
      </c>
      <c r="T12" s="40">
        <f t="shared" si="3"/>
        <v>6534</v>
      </c>
      <c r="U12" s="40">
        <f t="shared" si="4"/>
        <v>16335</v>
      </c>
      <c r="V12" s="22">
        <f t="shared" si="5"/>
        <v>35937</v>
      </c>
      <c r="W12" s="22"/>
      <c r="X12" s="22" t="s">
        <v>222</v>
      </c>
      <c r="Y12" s="126"/>
      <c r="Z12" s="126"/>
      <c r="AA12" s="126"/>
      <c r="AB12" s="127"/>
      <c r="AC12" s="127"/>
      <c r="AD12" s="127"/>
      <c r="AE12" s="127"/>
      <c r="AF12" s="126"/>
      <c r="AG12" s="127"/>
      <c r="AH12" s="127"/>
      <c r="AI12" s="127"/>
      <c r="AJ12" s="127"/>
      <c r="AK12" s="127"/>
      <c r="AL12" s="32"/>
      <c r="AM12" s="32"/>
      <c r="AN12" s="12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</row>
    <row r="13" s="49" customFormat="1" ht="53" customHeight="1" spans="1:54">
      <c r="A13" s="19">
        <v>8</v>
      </c>
      <c r="B13" s="19" t="s">
        <v>209</v>
      </c>
      <c r="C13" s="21" t="s">
        <v>223</v>
      </c>
      <c r="D13" s="21">
        <v>1</v>
      </c>
      <c r="E13" s="21">
        <v>27</v>
      </c>
      <c r="F13" s="22">
        <v>148500</v>
      </c>
      <c r="G13" s="22">
        <v>30888</v>
      </c>
      <c r="H13" s="107">
        <v>45539</v>
      </c>
      <c r="I13" s="107">
        <v>45838</v>
      </c>
      <c r="J13" s="22">
        <v>5405.4</v>
      </c>
      <c r="K13" s="22">
        <v>9266.4</v>
      </c>
      <c r="L13" s="22">
        <v>4633.2</v>
      </c>
      <c r="M13" s="22">
        <v>11583</v>
      </c>
      <c r="N13" s="22">
        <f t="shared" si="0"/>
        <v>25482.6</v>
      </c>
      <c r="O13" s="40">
        <v>0</v>
      </c>
      <c r="P13" s="40">
        <v>0</v>
      </c>
      <c r="Q13" s="40">
        <v>0</v>
      </c>
      <c r="R13" s="22">
        <f t="shared" si="1"/>
        <v>0</v>
      </c>
      <c r="S13" s="40">
        <f t="shared" si="2"/>
        <v>9266.4</v>
      </c>
      <c r="T13" s="40">
        <f t="shared" si="3"/>
        <v>4633.2</v>
      </c>
      <c r="U13" s="40">
        <f t="shared" si="4"/>
        <v>11583</v>
      </c>
      <c r="V13" s="22">
        <f t="shared" si="5"/>
        <v>25482.6</v>
      </c>
      <c r="W13" s="22"/>
      <c r="X13" s="22" t="s">
        <v>224</v>
      </c>
      <c r="Y13" s="126"/>
      <c r="Z13" s="126"/>
      <c r="AA13" s="126"/>
      <c r="AB13" s="127"/>
      <c r="AC13" s="127"/>
      <c r="AD13" s="127"/>
      <c r="AE13" s="127"/>
      <c r="AF13" s="126"/>
      <c r="AG13" s="127"/>
      <c r="AH13" s="127"/>
      <c r="AI13" s="127"/>
      <c r="AJ13" s="127"/>
      <c r="AK13" s="127"/>
      <c r="AL13" s="32"/>
      <c r="AM13" s="32"/>
      <c r="AN13" s="12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</row>
    <row r="14" s="49" customFormat="1" ht="53" customHeight="1" spans="1:54">
      <c r="A14" s="19">
        <v>9</v>
      </c>
      <c r="B14" s="19" t="s">
        <v>209</v>
      </c>
      <c r="C14" s="21" t="s">
        <v>225</v>
      </c>
      <c r="D14" s="21">
        <v>1</v>
      </c>
      <c r="E14" s="21">
        <v>55</v>
      </c>
      <c r="F14" s="22">
        <v>302500</v>
      </c>
      <c r="G14" s="22">
        <v>58080</v>
      </c>
      <c r="H14" s="107">
        <v>45539</v>
      </c>
      <c r="I14" s="107">
        <v>45787</v>
      </c>
      <c r="J14" s="22">
        <v>10164</v>
      </c>
      <c r="K14" s="22">
        <v>17424</v>
      </c>
      <c r="L14" s="22">
        <v>8712</v>
      </c>
      <c r="M14" s="22">
        <v>21780</v>
      </c>
      <c r="N14" s="22">
        <f t="shared" si="0"/>
        <v>47916</v>
      </c>
      <c r="O14" s="40">
        <v>0</v>
      </c>
      <c r="P14" s="40">
        <v>0</v>
      </c>
      <c r="Q14" s="40">
        <v>0</v>
      </c>
      <c r="R14" s="22">
        <f t="shared" si="1"/>
        <v>0</v>
      </c>
      <c r="S14" s="40">
        <f t="shared" si="2"/>
        <v>17424</v>
      </c>
      <c r="T14" s="40">
        <f t="shared" si="3"/>
        <v>8712</v>
      </c>
      <c r="U14" s="40">
        <f t="shared" si="4"/>
        <v>21780</v>
      </c>
      <c r="V14" s="22">
        <f t="shared" si="5"/>
        <v>47916</v>
      </c>
      <c r="W14" s="22"/>
      <c r="X14" s="22" t="s">
        <v>226</v>
      </c>
      <c r="Y14" s="126"/>
      <c r="Z14" s="126"/>
      <c r="AA14" s="126"/>
      <c r="AB14" s="127"/>
      <c r="AC14" s="127"/>
      <c r="AD14" s="127"/>
      <c r="AE14" s="127"/>
      <c r="AF14" s="126"/>
      <c r="AG14" s="127"/>
      <c r="AH14" s="127"/>
      <c r="AI14" s="127"/>
      <c r="AJ14" s="127"/>
      <c r="AK14" s="127"/>
      <c r="AL14" s="32"/>
      <c r="AM14" s="32"/>
      <c r="AN14" s="12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</row>
    <row r="15" s="49" customFormat="1" ht="53" customHeight="1" spans="1:54">
      <c r="A15" s="19">
        <v>10</v>
      </c>
      <c r="B15" s="19" t="s">
        <v>209</v>
      </c>
      <c r="C15" s="21" t="s">
        <v>227</v>
      </c>
      <c r="D15" s="21">
        <v>1</v>
      </c>
      <c r="E15" s="21">
        <v>16</v>
      </c>
      <c r="F15" s="22">
        <v>88000</v>
      </c>
      <c r="G15" s="22">
        <v>18304</v>
      </c>
      <c r="H15" s="107">
        <v>45539</v>
      </c>
      <c r="I15" s="107">
        <v>45777</v>
      </c>
      <c r="J15" s="22">
        <v>3203.2</v>
      </c>
      <c r="K15" s="22">
        <v>5491.2</v>
      </c>
      <c r="L15" s="22">
        <v>2745.6</v>
      </c>
      <c r="M15" s="22">
        <v>6864</v>
      </c>
      <c r="N15" s="22">
        <f t="shared" si="0"/>
        <v>15100.8</v>
      </c>
      <c r="O15" s="40">
        <v>0</v>
      </c>
      <c r="P15" s="40">
        <v>0</v>
      </c>
      <c r="Q15" s="40">
        <v>0</v>
      </c>
      <c r="R15" s="22">
        <f t="shared" si="1"/>
        <v>0</v>
      </c>
      <c r="S15" s="40">
        <f t="shared" si="2"/>
        <v>5491.2</v>
      </c>
      <c r="T15" s="40">
        <f t="shared" si="3"/>
        <v>2745.6</v>
      </c>
      <c r="U15" s="40">
        <f t="shared" si="4"/>
        <v>6864</v>
      </c>
      <c r="V15" s="22">
        <f t="shared" si="5"/>
        <v>15100.8</v>
      </c>
      <c r="W15" s="22"/>
      <c r="X15" s="22" t="s">
        <v>228</v>
      </c>
      <c r="Y15" s="126"/>
      <c r="Z15" s="126"/>
      <c r="AA15" s="126"/>
      <c r="AB15" s="127"/>
      <c r="AC15" s="127"/>
      <c r="AD15" s="127"/>
      <c r="AE15" s="127"/>
      <c r="AF15" s="126"/>
      <c r="AG15" s="127"/>
      <c r="AH15" s="127"/>
      <c r="AI15" s="127"/>
      <c r="AJ15" s="127"/>
      <c r="AK15" s="127"/>
      <c r="AL15" s="32"/>
      <c r="AM15" s="32"/>
      <c r="AN15" s="12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</row>
    <row r="16" s="49" customFormat="1" ht="53" customHeight="1" spans="1:54">
      <c r="A16" s="19">
        <v>11</v>
      </c>
      <c r="B16" s="19" t="s">
        <v>209</v>
      </c>
      <c r="C16" s="21" t="s">
        <v>229</v>
      </c>
      <c r="D16" s="21">
        <v>1</v>
      </c>
      <c r="E16" s="21">
        <v>7</v>
      </c>
      <c r="F16" s="22">
        <v>38500</v>
      </c>
      <c r="G16" s="22">
        <v>7392</v>
      </c>
      <c r="H16" s="107">
        <v>45549</v>
      </c>
      <c r="I16" s="107">
        <v>45838</v>
      </c>
      <c r="J16" s="22">
        <v>1293.6</v>
      </c>
      <c r="K16" s="22">
        <v>2217.6</v>
      </c>
      <c r="L16" s="22">
        <v>1108.8</v>
      </c>
      <c r="M16" s="22">
        <v>2772</v>
      </c>
      <c r="N16" s="22">
        <f t="shared" si="0"/>
        <v>6098.4</v>
      </c>
      <c r="O16" s="40">
        <v>0</v>
      </c>
      <c r="P16" s="40">
        <v>0</v>
      </c>
      <c r="Q16" s="40">
        <v>0</v>
      </c>
      <c r="R16" s="22">
        <f t="shared" si="1"/>
        <v>0</v>
      </c>
      <c r="S16" s="40">
        <f t="shared" si="2"/>
        <v>2217.6</v>
      </c>
      <c r="T16" s="40">
        <f t="shared" si="3"/>
        <v>1108.8</v>
      </c>
      <c r="U16" s="40">
        <f t="shared" si="4"/>
        <v>2772</v>
      </c>
      <c r="V16" s="22">
        <f t="shared" si="5"/>
        <v>6098.4</v>
      </c>
      <c r="W16" s="22"/>
      <c r="X16" s="22" t="s">
        <v>230</v>
      </c>
      <c r="Y16" s="126"/>
      <c r="Z16" s="126"/>
      <c r="AA16" s="126"/>
      <c r="AB16" s="127"/>
      <c r="AC16" s="127"/>
      <c r="AD16" s="127"/>
      <c r="AE16" s="127"/>
      <c r="AF16" s="126"/>
      <c r="AG16" s="127"/>
      <c r="AH16" s="127"/>
      <c r="AI16" s="127"/>
      <c r="AJ16" s="127"/>
      <c r="AK16" s="127"/>
      <c r="AL16" s="32"/>
      <c r="AM16" s="32"/>
      <c r="AN16" s="12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</row>
    <row r="17" s="49" customFormat="1" ht="53" customHeight="1" spans="1:54">
      <c r="A17" s="19">
        <v>12</v>
      </c>
      <c r="B17" s="19" t="s">
        <v>209</v>
      </c>
      <c r="C17" s="21" t="s">
        <v>114</v>
      </c>
      <c r="D17" s="21">
        <v>1</v>
      </c>
      <c r="E17" s="21">
        <v>9.7</v>
      </c>
      <c r="F17" s="22">
        <v>53350</v>
      </c>
      <c r="G17" s="22">
        <v>10243.2</v>
      </c>
      <c r="H17" s="107">
        <v>45549</v>
      </c>
      <c r="I17" s="107">
        <v>45838</v>
      </c>
      <c r="J17" s="22">
        <v>1792.56</v>
      </c>
      <c r="K17" s="22">
        <v>3072.96</v>
      </c>
      <c r="L17" s="22">
        <v>1536.48</v>
      </c>
      <c r="M17" s="22">
        <v>3841.2</v>
      </c>
      <c r="N17" s="22">
        <f t="shared" si="0"/>
        <v>8450.64</v>
      </c>
      <c r="O17" s="40">
        <v>0</v>
      </c>
      <c r="P17" s="40">
        <v>0</v>
      </c>
      <c r="Q17" s="40">
        <v>0</v>
      </c>
      <c r="R17" s="22">
        <f t="shared" si="1"/>
        <v>0</v>
      </c>
      <c r="S17" s="40">
        <f t="shared" si="2"/>
        <v>3072.96</v>
      </c>
      <c r="T17" s="40">
        <f t="shared" si="3"/>
        <v>1536.48</v>
      </c>
      <c r="U17" s="40">
        <f t="shared" si="4"/>
        <v>3841.2</v>
      </c>
      <c r="V17" s="22">
        <f t="shared" si="5"/>
        <v>8450.64</v>
      </c>
      <c r="W17" s="22"/>
      <c r="X17" s="22" t="s">
        <v>231</v>
      </c>
      <c r="Y17" s="126"/>
      <c r="Z17" s="126"/>
      <c r="AA17" s="126"/>
      <c r="AB17" s="127"/>
      <c r="AC17" s="127"/>
      <c r="AD17" s="127"/>
      <c r="AE17" s="127"/>
      <c r="AF17" s="126"/>
      <c r="AG17" s="127"/>
      <c r="AH17" s="127"/>
      <c r="AI17" s="127"/>
      <c r="AJ17" s="127"/>
      <c r="AK17" s="127"/>
      <c r="AL17" s="32"/>
      <c r="AM17" s="32"/>
      <c r="AN17" s="12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</row>
    <row r="18" s="49" customFormat="1" ht="53" customHeight="1" spans="1:54">
      <c r="A18" s="19">
        <v>13</v>
      </c>
      <c r="B18" s="19" t="s">
        <v>209</v>
      </c>
      <c r="C18" s="21" t="s">
        <v>232</v>
      </c>
      <c r="D18" s="21">
        <v>1</v>
      </c>
      <c r="E18" s="21">
        <v>91</v>
      </c>
      <c r="F18" s="22">
        <v>500500</v>
      </c>
      <c r="G18" s="22">
        <v>88088</v>
      </c>
      <c r="H18" s="107">
        <v>45550</v>
      </c>
      <c r="I18" s="107">
        <v>45838</v>
      </c>
      <c r="J18" s="22">
        <v>15415.4</v>
      </c>
      <c r="K18" s="22">
        <v>26426.4</v>
      </c>
      <c r="L18" s="22">
        <v>13213.2</v>
      </c>
      <c r="M18" s="22">
        <v>33033</v>
      </c>
      <c r="N18" s="22">
        <f t="shared" si="0"/>
        <v>72672.6</v>
      </c>
      <c r="O18" s="40">
        <v>0</v>
      </c>
      <c r="P18" s="40">
        <v>0</v>
      </c>
      <c r="Q18" s="40">
        <v>0</v>
      </c>
      <c r="R18" s="22">
        <f t="shared" si="1"/>
        <v>0</v>
      </c>
      <c r="S18" s="40">
        <f t="shared" si="2"/>
        <v>26426.4</v>
      </c>
      <c r="T18" s="40">
        <f t="shared" si="3"/>
        <v>13213.2</v>
      </c>
      <c r="U18" s="40">
        <f t="shared" si="4"/>
        <v>33033</v>
      </c>
      <c r="V18" s="22">
        <f t="shared" si="5"/>
        <v>72672.6</v>
      </c>
      <c r="W18" s="22"/>
      <c r="X18" s="22" t="s">
        <v>233</v>
      </c>
      <c r="Y18" s="126"/>
      <c r="Z18" s="126"/>
      <c r="AA18" s="126"/>
      <c r="AB18" s="127"/>
      <c r="AC18" s="127"/>
      <c r="AD18" s="127"/>
      <c r="AE18" s="127"/>
      <c r="AF18" s="126"/>
      <c r="AG18" s="127"/>
      <c r="AH18" s="127"/>
      <c r="AI18" s="127"/>
      <c r="AJ18" s="127"/>
      <c r="AK18" s="127"/>
      <c r="AL18" s="32"/>
      <c r="AM18" s="32"/>
      <c r="AN18" s="12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</row>
    <row r="19" s="49" customFormat="1" ht="53" customHeight="1" spans="1:54">
      <c r="A19" s="19">
        <v>14</v>
      </c>
      <c r="B19" s="19" t="s">
        <v>209</v>
      </c>
      <c r="C19" s="21" t="s">
        <v>234</v>
      </c>
      <c r="D19" s="21">
        <v>1</v>
      </c>
      <c r="E19" s="21">
        <v>73</v>
      </c>
      <c r="F19" s="22">
        <v>401500</v>
      </c>
      <c r="G19" s="22">
        <v>83512</v>
      </c>
      <c r="H19" s="107">
        <v>45556</v>
      </c>
      <c r="I19" s="107">
        <v>45869</v>
      </c>
      <c r="J19" s="22">
        <v>14614.6</v>
      </c>
      <c r="K19" s="22">
        <v>25053.6</v>
      </c>
      <c r="L19" s="22">
        <v>12526.8</v>
      </c>
      <c r="M19" s="22">
        <v>31317</v>
      </c>
      <c r="N19" s="22">
        <f t="shared" si="0"/>
        <v>68897.4</v>
      </c>
      <c r="O19" s="40">
        <v>0</v>
      </c>
      <c r="P19" s="40">
        <v>0</v>
      </c>
      <c r="Q19" s="40">
        <v>0</v>
      </c>
      <c r="R19" s="22">
        <f t="shared" si="1"/>
        <v>0</v>
      </c>
      <c r="S19" s="40">
        <f t="shared" si="2"/>
        <v>25053.6</v>
      </c>
      <c r="T19" s="40">
        <f t="shared" si="3"/>
        <v>12526.8</v>
      </c>
      <c r="U19" s="40">
        <f t="shared" si="4"/>
        <v>31317</v>
      </c>
      <c r="V19" s="22">
        <f t="shared" si="5"/>
        <v>68897.4</v>
      </c>
      <c r="W19" s="22"/>
      <c r="X19" s="22" t="s">
        <v>235</v>
      </c>
      <c r="Y19" s="126"/>
      <c r="Z19" s="126"/>
      <c r="AA19" s="126"/>
      <c r="AB19" s="127"/>
      <c r="AC19" s="127"/>
      <c r="AD19" s="127"/>
      <c r="AE19" s="127"/>
      <c r="AF19" s="126"/>
      <c r="AG19" s="127"/>
      <c r="AH19" s="127"/>
      <c r="AI19" s="127"/>
      <c r="AJ19" s="127"/>
      <c r="AK19" s="127"/>
      <c r="AL19" s="32"/>
      <c r="AM19" s="32"/>
      <c r="AN19" s="12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</row>
    <row r="20" s="49" customFormat="1" ht="53" customHeight="1" spans="1:54">
      <c r="A20" s="19">
        <v>15</v>
      </c>
      <c r="B20" s="19" t="s">
        <v>209</v>
      </c>
      <c r="C20" s="21" t="s">
        <v>236</v>
      </c>
      <c r="D20" s="21">
        <v>1</v>
      </c>
      <c r="E20" s="21">
        <v>39</v>
      </c>
      <c r="F20" s="22">
        <v>214500</v>
      </c>
      <c r="G20" s="22">
        <v>37752</v>
      </c>
      <c r="H20" s="107">
        <v>45556</v>
      </c>
      <c r="I20" s="107">
        <v>45839</v>
      </c>
      <c r="J20" s="22">
        <v>6606.6</v>
      </c>
      <c r="K20" s="22">
        <v>11325.6</v>
      </c>
      <c r="L20" s="22">
        <v>5662.8</v>
      </c>
      <c r="M20" s="22">
        <v>14157</v>
      </c>
      <c r="N20" s="22">
        <f t="shared" si="0"/>
        <v>31145.4</v>
      </c>
      <c r="O20" s="40">
        <v>0</v>
      </c>
      <c r="P20" s="40">
        <v>0</v>
      </c>
      <c r="Q20" s="40">
        <v>0</v>
      </c>
      <c r="R20" s="22">
        <f t="shared" si="1"/>
        <v>0</v>
      </c>
      <c r="S20" s="40">
        <f t="shared" si="2"/>
        <v>11325.6</v>
      </c>
      <c r="T20" s="40">
        <f t="shared" si="3"/>
        <v>5662.8</v>
      </c>
      <c r="U20" s="40">
        <f t="shared" si="4"/>
        <v>14157</v>
      </c>
      <c r="V20" s="22">
        <f t="shared" si="5"/>
        <v>31145.4</v>
      </c>
      <c r="W20" s="22"/>
      <c r="X20" s="22" t="s">
        <v>237</v>
      </c>
      <c r="Y20" s="126"/>
      <c r="Z20" s="126"/>
      <c r="AA20" s="126"/>
      <c r="AB20" s="127"/>
      <c r="AC20" s="127"/>
      <c r="AD20" s="127"/>
      <c r="AE20" s="127"/>
      <c r="AF20" s="126"/>
      <c r="AG20" s="127"/>
      <c r="AH20" s="127"/>
      <c r="AI20" s="127"/>
      <c r="AJ20" s="127"/>
      <c r="AK20" s="127"/>
      <c r="AL20" s="32"/>
      <c r="AM20" s="32"/>
      <c r="AN20" s="12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</row>
    <row r="21" s="49" customFormat="1" ht="53" customHeight="1" spans="1:54">
      <c r="A21" s="19">
        <v>16</v>
      </c>
      <c r="B21" s="19" t="s">
        <v>209</v>
      </c>
      <c r="C21" s="21" t="s">
        <v>238</v>
      </c>
      <c r="D21" s="21">
        <v>1</v>
      </c>
      <c r="E21" s="21">
        <v>81</v>
      </c>
      <c r="F21" s="22">
        <v>445500</v>
      </c>
      <c r="G21" s="22">
        <v>78408</v>
      </c>
      <c r="H21" s="107">
        <v>45559</v>
      </c>
      <c r="I21" s="107">
        <v>45836</v>
      </c>
      <c r="J21" s="22">
        <v>13721.4</v>
      </c>
      <c r="K21" s="22">
        <v>23522.4</v>
      </c>
      <c r="L21" s="22">
        <v>11761.2</v>
      </c>
      <c r="M21" s="22">
        <v>29403</v>
      </c>
      <c r="N21" s="22">
        <f t="shared" si="0"/>
        <v>64686.6</v>
      </c>
      <c r="O21" s="40">
        <v>0</v>
      </c>
      <c r="P21" s="40">
        <v>0</v>
      </c>
      <c r="Q21" s="40">
        <v>0</v>
      </c>
      <c r="R21" s="22">
        <f t="shared" si="1"/>
        <v>0</v>
      </c>
      <c r="S21" s="40">
        <f t="shared" si="2"/>
        <v>23522.4</v>
      </c>
      <c r="T21" s="40">
        <f t="shared" si="3"/>
        <v>11761.2</v>
      </c>
      <c r="U21" s="40">
        <f t="shared" si="4"/>
        <v>29403</v>
      </c>
      <c r="V21" s="22">
        <f t="shared" si="5"/>
        <v>64686.6</v>
      </c>
      <c r="W21" s="22"/>
      <c r="X21" s="22" t="s">
        <v>239</v>
      </c>
      <c r="Y21" s="126"/>
      <c r="Z21" s="126"/>
      <c r="AA21" s="126"/>
      <c r="AB21" s="127"/>
      <c r="AC21" s="127"/>
      <c r="AD21" s="127"/>
      <c r="AE21" s="127"/>
      <c r="AF21" s="126"/>
      <c r="AG21" s="127"/>
      <c r="AH21" s="127"/>
      <c r="AI21" s="127"/>
      <c r="AJ21" s="127"/>
      <c r="AK21" s="127"/>
      <c r="AL21" s="32"/>
      <c r="AM21" s="32"/>
      <c r="AN21" s="12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</row>
    <row r="22" s="49" customFormat="1" ht="53" customHeight="1" spans="1:54">
      <c r="A22" s="19">
        <v>17</v>
      </c>
      <c r="B22" s="19" t="s">
        <v>209</v>
      </c>
      <c r="C22" s="21" t="s">
        <v>238</v>
      </c>
      <c r="D22" s="21">
        <v>1</v>
      </c>
      <c r="E22" s="21">
        <v>97</v>
      </c>
      <c r="F22" s="22">
        <v>533500</v>
      </c>
      <c r="G22" s="22">
        <v>93896</v>
      </c>
      <c r="H22" s="107">
        <v>45559</v>
      </c>
      <c r="I22" s="107">
        <v>45833</v>
      </c>
      <c r="J22" s="22">
        <v>16431.8</v>
      </c>
      <c r="K22" s="22">
        <v>28168.8</v>
      </c>
      <c r="L22" s="22">
        <v>14084.4</v>
      </c>
      <c r="M22" s="22">
        <v>35211</v>
      </c>
      <c r="N22" s="22">
        <f t="shared" si="0"/>
        <v>77464.2</v>
      </c>
      <c r="O22" s="40">
        <v>0</v>
      </c>
      <c r="P22" s="40">
        <v>0</v>
      </c>
      <c r="Q22" s="40">
        <v>0</v>
      </c>
      <c r="R22" s="22">
        <f t="shared" si="1"/>
        <v>0</v>
      </c>
      <c r="S22" s="40">
        <f t="shared" si="2"/>
        <v>28168.8</v>
      </c>
      <c r="T22" s="40">
        <f t="shared" si="3"/>
        <v>14084.4</v>
      </c>
      <c r="U22" s="40">
        <f t="shared" si="4"/>
        <v>35211</v>
      </c>
      <c r="V22" s="22">
        <f t="shared" si="5"/>
        <v>77464.2</v>
      </c>
      <c r="W22" s="22"/>
      <c r="X22" s="22" t="s">
        <v>240</v>
      </c>
      <c r="Y22" s="126"/>
      <c r="Z22" s="126"/>
      <c r="AA22" s="126"/>
      <c r="AB22" s="127"/>
      <c r="AC22" s="127"/>
      <c r="AD22" s="127"/>
      <c r="AE22" s="127"/>
      <c r="AF22" s="126"/>
      <c r="AG22" s="127"/>
      <c r="AH22" s="127"/>
      <c r="AI22" s="127"/>
      <c r="AJ22" s="127"/>
      <c r="AK22" s="127"/>
      <c r="AL22" s="32"/>
      <c r="AM22" s="32"/>
      <c r="AN22" s="12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</row>
    <row r="23" s="49" customFormat="1" ht="53" customHeight="1" spans="1:54">
      <c r="A23" s="19">
        <v>18</v>
      </c>
      <c r="B23" s="19" t="s">
        <v>209</v>
      </c>
      <c r="C23" s="21" t="s">
        <v>241</v>
      </c>
      <c r="D23" s="21">
        <v>1</v>
      </c>
      <c r="E23" s="21">
        <v>99.5</v>
      </c>
      <c r="F23" s="22">
        <v>547250</v>
      </c>
      <c r="G23" s="22">
        <v>96316</v>
      </c>
      <c r="H23" s="107">
        <v>45561</v>
      </c>
      <c r="I23" s="107">
        <v>45869</v>
      </c>
      <c r="J23" s="22">
        <v>16855.3</v>
      </c>
      <c r="K23" s="22">
        <v>28894.8</v>
      </c>
      <c r="L23" s="22">
        <v>14447.4</v>
      </c>
      <c r="M23" s="22">
        <v>36118.5</v>
      </c>
      <c r="N23" s="22">
        <f t="shared" si="0"/>
        <v>79460.7</v>
      </c>
      <c r="O23" s="40">
        <v>0</v>
      </c>
      <c r="P23" s="40">
        <v>0</v>
      </c>
      <c r="Q23" s="40">
        <v>0</v>
      </c>
      <c r="R23" s="22">
        <f t="shared" si="1"/>
        <v>0</v>
      </c>
      <c r="S23" s="40">
        <f t="shared" si="2"/>
        <v>28894.8</v>
      </c>
      <c r="T23" s="40">
        <f t="shared" si="3"/>
        <v>14447.4</v>
      </c>
      <c r="U23" s="40">
        <f t="shared" si="4"/>
        <v>36118.5</v>
      </c>
      <c r="V23" s="22">
        <f t="shared" si="5"/>
        <v>79460.7</v>
      </c>
      <c r="W23" s="22"/>
      <c r="X23" s="22" t="s">
        <v>242</v>
      </c>
      <c r="Y23" s="126"/>
      <c r="Z23" s="126"/>
      <c r="AA23" s="126"/>
      <c r="AB23" s="127"/>
      <c r="AC23" s="127"/>
      <c r="AD23" s="127"/>
      <c r="AE23" s="127"/>
      <c r="AF23" s="126"/>
      <c r="AG23" s="127"/>
      <c r="AH23" s="127"/>
      <c r="AI23" s="127"/>
      <c r="AJ23" s="127"/>
      <c r="AK23" s="127"/>
      <c r="AL23" s="32"/>
      <c r="AM23" s="32"/>
      <c r="AN23" s="12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</row>
    <row r="24" s="49" customFormat="1" ht="53" customHeight="1" spans="1:54">
      <c r="A24" s="19">
        <v>19</v>
      </c>
      <c r="B24" s="19" t="s">
        <v>209</v>
      </c>
      <c r="C24" s="21" t="s">
        <v>243</v>
      </c>
      <c r="D24" s="21">
        <v>1</v>
      </c>
      <c r="E24" s="21">
        <v>415</v>
      </c>
      <c r="F24" s="22">
        <v>2282500</v>
      </c>
      <c r="G24" s="22">
        <v>328680</v>
      </c>
      <c r="H24" s="107">
        <v>45561</v>
      </c>
      <c r="I24" s="107">
        <v>45899</v>
      </c>
      <c r="J24" s="22">
        <v>57519</v>
      </c>
      <c r="K24" s="22">
        <v>98604</v>
      </c>
      <c r="L24" s="22">
        <v>49302</v>
      </c>
      <c r="M24" s="22">
        <v>123255</v>
      </c>
      <c r="N24" s="22">
        <f t="shared" si="0"/>
        <v>271161</v>
      </c>
      <c r="O24" s="40">
        <v>0</v>
      </c>
      <c r="P24" s="40">
        <v>0</v>
      </c>
      <c r="Q24" s="40">
        <v>0</v>
      </c>
      <c r="R24" s="22">
        <f t="shared" si="1"/>
        <v>0</v>
      </c>
      <c r="S24" s="40">
        <f t="shared" si="2"/>
        <v>98604</v>
      </c>
      <c r="T24" s="40">
        <f t="shared" si="3"/>
        <v>49302</v>
      </c>
      <c r="U24" s="40">
        <f t="shared" si="4"/>
        <v>123255</v>
      </c>
      <c r="V24" s="22">
        <f t="shared" si="5"/>
        <v>271161</v>
      </c>
      <c r="W24" s="22"/>
      <c r="X24" s="22" t="s">
        <v>244</v>
      </c>
      <c r="Y24" s="126"/>
      <c r="Z24" s="126"/>
      <c r="AA24" s="126"/>
      <c r="AB24" s="127"/>
      <c r="AC24" s="127"/>
      <c r="AD24" s="127"/>
      <c r="AE24" s="127"/>
      <c r="AF24" s="126"/>
      <c r="AG24" s="127"/>
      <c r="AH24" s="127"/>
      <c r="AI24" s="127"/>
      <c r="AJ24" s="127"/>
      <c r="AK24" s="127"/>
      <c r="AL24" s="32"/>
      <c r="AM24" s="32"/>
      <c r="AN24" s="12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</row>
    <row r="25" s="49" customFormat="1" ht="53" customHeight="1" spans="1:54">
      <c r="A25" s="19">
        <v>20</v>
      </c>
      <c r="B25" s="19" t="s">
        <v>209</v>
      </c>
      <c r="C25" s="21" t="s">
        <v>245</v>
      </c>
      <c r="D25" s="21">
        <v>1</v>
      </c>
      <c r="E25" s="21">
        <v>25</v>
      </c>
      <c r="F25" s="22">
        <v>137500</v>
      </c>
      <c r="G25" s="22">
        <v>26400</v>
      </c>
      <c r="H25" s="107">
        <v>45562</v>
      </c>
      <c r="I25" s="107">
        <v>45879</v>
      </c>
      <c r="J25" s="22">
        <v>4620</v>
      </c>
      <c r="K25" s="22">
        <v>7920</v>
      </c>
      <c r="L25" s="22">
        <v>3960</v>
      </c>
      <c r="M25" s="22">
        <v>9900</v>
      </c>
      <c r="N25" s="22">
        <f t="shared" si="0"/>
        <v>21780</v>
      </c>
      <c r="O25" s="40">
        <v>0</v>
      </c>
      <c r="P25" s="40">
        <v>0</v>
      </c>
      <c r="Q25" s="40">
        <v>0</v>
      </c>
      <c r="R25" s="22">
        <f t="shared" si="1"/>
        <v>0</v>
      </c>
      <c r="S25" s="40">
        <f t="shared" si="2"/>
        <v>7920</v>
      </c>
      <c r="T25" s="40">
        <f t="shared" si="3"/>
        <v>3960</v>
      </c>
      <c r="U25" s="40">
        <f t="shared" si="4"/>
        <v>9900</v>
      </c>
      <c r="V25" s="22">
        <f t="shared" si="5"/>
        <v>21780</v>
      </c>
      <c r="W25" s="22"/>
      <c r="X25" s="22" t="s">
        <v>246</v>
      </c>
      <c r="Y25" s="126"/>
      <c r="Z25" s="126"/>
      <c r="AA25" s="126"/>
      <c r="AB25" s="127"/>
      <c r="AC25" s="127"/>
      <c r="AD25" s="127"/>
      <c r="AE25" s="127"/>
      <c r="AF25" s="126"/>
      <c r="AG25" s="127"/>
      <c r="AH25" s="127"/>
      <c r="AI25" s="127"/>
      <c r="AJ25" s="127"/>
      <c r="AK25" s="127"/>
      <c r="AL25" s="32"/>
      <c r="AM25" s="32"/>
      <c r="AN25" s="12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</row>
    <row r="26" s="111" customFormat="1" ht="26" customHeight="1" spans="1:40">
      <c r="A26" s="115" t="s">
        <v>173</v>
      </c>
      <c r="B26" s="116"/>
      <c r="C26" s="117"/>
      <c r="D26" s="24">
        <f>SUM(D6:D25)</f>
        <v>20</v>
      </c>
      <c r="E26" s="24">
        <f>SUM(E6:E25)</f>
        <v>1219.8</v>
      </c>
      <c r="F26" s="26">
        <f>SUM(F6:F25)</f>
        <v>6708900</v>
      </c>
      <c r="G26" s="26">
        <f>SUM(G6:G25)</f>
        <v>1146076.8</v>
      </c>
      <c r="H26" s="118"/>
      <c r="I26" s="118"/>
      <c r="J26" s="26">
        <f t="shared" ref="J26:U26" si="6">SUM(J6:J25)</f>
        <v>200563.44</v>
      </c>
      <c r="K26" s="26">
        <f t="shared" si="6"/>
        <v>343823.04</v>
      </c>
      <c r="L26" s="26">
        <f t="shared" si="6"/>
        <v>171911.52</v>
      </c>
      <c r="M26" s="26">
        <f t="shared" si="6"/>
        <v>429778.8</v>
      </c>
      <c r="N26" s="26">
        <f t="shared" si="6"/>
        <v>945513.36</v>
      </c>
      <c r="O26" s="26">
        <f t="shared" si="6"/>
        <v>0</v>
      </c>
      <c r="P26" s="26">
        <f t="shared" si="6"/>
        <v>0</v>
      </c>
      <c r="Q26" s="26">
        <f t="shared" si="6"/>
        <v>0</v>
      </c>
      <c r="R26" s="26">
        <f t="shared" si="6"/>
        <v>0</v>
      </c>
      <c r="S26" s="26">
        <f t="shared" si="6"/>
        <v>343823.04</v>
      </c>
      <c r="T26" s="26">
        <f t="shared" si="6"/>
        <v>171911.52</v>
      </c>
      <c r="U26" s="26">
        <f t="shared" si="6"/>
        <v>429778.8</v>
      </c>
      <c r="V26" s="26">
        <f t="shared" si="5"/>
        <v>945513.36</v>
      </c>
      <c r="W26" s="122"/>
      <c r="X26" s="122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</row>
    <row r="27" spans="4:22">
      <c r="D27" s="112">
        <f>D26-附件1.汇总表!D6</f>
        <v>0</v>
      </c>
      <c r="F27" s="112">
        <f>F26-附件1.汇总表!E6</f>
        <v>0</v>
      </c>
      <c r="G27" s="112">
        <f>G26-附件1.汇总表!F6</f>
        <v>0</v>
      </c>
      <c r="J27" s="112">
        <f>J26-附件1.汇总表!G6</f>
        <v>0</v>
      </c>
      <c r="K27" s="112">
        <f>K26-附件1.汇总表!H6</f>
        <v>0</v>
      </c>
      <c r="L27" s="112">
        <f>L26-附件1.汇总表!I6</f>
        <v>0</v>
      </c>
      <c r="O27" s="40">
        <v>0</v>
      </c>
      <c r="P27" s="40">
        <v>0</v>
      </c>
      <c r="Q27" s="40">
        <v>0</v>
      </c>
      <c r="S27" s="40">
        <f>S26-附件1.汇总表!P6</f>
        <v>0</v>
      </c>
      <c r="T27" s="40">
        <f>T26-附件1.汇总表!Q6</f>
        <v>0</v>
      </c>
      <c r="U27" s="40">
        <f>U26-附件1.汇总表!R6</f>
        <v>0</v>
      </c>
      <c r="V27" s="40">
        <f>V26-附件1.汇总表!S6</f>
        <v>0</v>
      </c>
    </row>
  </sheetData>
  <mergeCells count="20">
    <mergeCell ref="A2:X2"/>
    <mergeCell ref="A3:G3"/>
    <mergeCell ref="I3:K3"/>
    <mergeCell ref="AC3:AD3"/>
    <mergeCell ref="K4:N4"/>
    <mergeCell ref="O4:R4"/>
    <mergeCell ref="S4:V4"/>
    <mergeCell ref="A26:C2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W4:W5"/>
    <mergeCell ref="X4:X5"/>
  </mergeCells>
  <pageMargins left="0.75" right="0.75" top="1" bottom="1" header="0.5" footer="0.5"/>
  <pageSetup paperSize="9" scale="33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9"/>
  <sheetViews>
    <sheetView view="pageBreakPreview" zoomScale="70" zoomScaleNormal="70" workbookViewId="0">
      <selection activeCell="K6" sqref="K6"/>
    </sheetView>
  </sheetViews>
  <sheetFormatPr defaultColWidth="8.66666666666667" defaultRowHeight="14"/>
  <cols>
    <col min="1" max="1" width="3.08333333333333" style="51" customWidth="1"/>
    <col min="2" max="2" width="6.75" style="42" customWidth="1"/>
    <col min="3" max="3" width="11.9" style="42" customWidth="1"/>
    <col min="4" max="4" width="5.13333333333333" style="51" customWidth="1"/>
    <col min="5" max="5" width="7.85833333333333" style="1" customWidth="1"/>
    <col min="6" max="6" width="13.125" style="28" customWidth="1"/>
    <col min="7" max="7" width="13.125" style="95" hidden="1" customWidth="1"/>
    <col min="8" max="8" width="11.125" style="28" customWidth="1"/>
    <col min="9" max="9" width="11.125" style="95" hidden="1" customWidth="1"/>
    <col min="10" max="11" width="8.31666666666667" style="96" customWidth="1"/>
    <col min="12" max="12" width="10.95" style="28" customWidth="1"/>
    <col min="13" max="13" width="23.3333333333333" style="95" hidden="1" customWidth="1"/>
    <col min="14" max="14" width="7.70833333333333" style="28" customWidth="1"/>
    <col min="15" max="15" width="11.75" style="28" customWidth="1"/>
    <col min="16" max="16" width="11.125" style="28" customWidth="1"/>
    <col min="17" max="17" width="11.125" style="95" hidden="1" customWidth="1"/>
    <col min="18" max="18" width="11.425" style="52" customWidth="1"/>
    <col min="19" max="19" width="4.35" style="28" customWidth="1"/>
    <col min="20" max="20" width="5.75" style="28" customWidth="1"/>
    <col min="21" max="22" width="8.91666666666667" style="28" customWidth="1"/>
    <col min="23" max="23" width="4.775" style="28" customWidth="1"/>
    <col min="24" max="24" width="9.66666666666667" style="28" customWidth="1"/>
    <col min="25" max="25" width="11.3333333333333" style="28" customWidth="1"/>
    <col min="26" max="26" width="12.1666666666667" style="28" customWidth="1"/>
    <col min="27" max="27" width="6.3" style="97" customWidth="1"/>
    <col min="28" max="28" width="11.7833333333333" style="1" customWidth="1"/>
    <col min="29" max="16384" width="8.66666666666667" style="1"/>
  </cols>
  <sheetData>
    <row r="1" s="1" customFormat="1" ht="27" customHeight="1" spans="1:27">
      <c r="A1" s="98" t="s">
        <v>247</v>
      </c>
      <c r="B1" s="98"/>
      <c r="C1" s="42"/>
      <c r="D1" s="51"/>
      <c r="F1" s="11"/>
      <c r="G1" s="99"/>
      <c r="H1" s="11"/>
      <c r="I1" s="99"/>
      <c r="J1" s="96"/>
      <c r="K1" s="96"/>
      <c r="L1" s="28"/>
      <c r="M1" s="95"/>
      <c r="N1" s="28"/>
      <c r="O1" s="28"/>
      <c r="P1" s="11"/>
      <c r="Q1" s="99"/>
      <c r="R1" s="52"/>
      <c r="S1" s="11"/>
      <c r="T1" s="11"/>
      <c r="U1" s="11"/>
      <c r="V1" s="11"/>
      <c r="W1" s="11"/>
      <c r="X1" s="11"/>
      <c r="Y1" s="11"/>
      <c r="Z1" s="11"/>
      <c r="AA1" s="27"/>
    </row>
    <row r="2" s="2" customFormat="1" ht="21" spans="1:28">
      <c r="A2" s="12" t="s">
        <v>248</v>
      </c>
      <c r="B2" s="100"/>
      <c r="C2" s="100"/>
      <c r="D2" s="12"/>
      <c r="E2" s="12"/>
      <c r="F2" s="13"/>
      <c r="G2" s="101"/>
      <c r="H2" s="13"/>
      <c r="I2" s="101"/>
      <c r="J2" s="60"/>
      <c r="K2" s="60"/>
      <c r="L2" s="13"/>
      <c r="M2" s="101"/>
      <c r="N2" s="13"/>
      <c r="O2" s="13"/>
      <c r="P2" s="13"/>
      <c r="Q2" s="101"/>
      <c r="R2" s="13"/>
      <c r="S2" s="13"/>
      <c r="T2" s="13"/>
      <c r="U2" s="13"/>
      <c r="V2" s="13"/>
      <c r="W2" s="13"/>
      <c r="X2" s="13"/>
      <c r="Y2" s="13"/>
      <c r="Z2" s="13"/>
      <c r="AA2" s="29"/>
      <c r="AB2" s="12"/>
    </row>
    <row r="3" s="3" customFormat="1" ht="34" customHeight="1" spans="1:28">
      <c r="A3" s="102" t="s">
        <v>1</v>
      </c>
      <c r="B3" s="102"/>
      <c r="C3" s="102"/>
      <c r="D3" s="102"/>
      <c r="E3" s="102"/>
      <c r="F3" s="15"/>
      <c r="G3" s="103"/>
      <c r="H3" s="15"/>
      <c r="I3" s="103"/>
      <c r="J3" s="106"/>
      <c r="K3" s="34" t="str">
        <f>附件1.汇总表!I3</f>
        <v>投保期间：2024.09.01-2024.10.31</v>
      </c>
      <c r="L3" s="34"/>
      <c r="M3" s="34"/>
      <c r="N3" s="34"/>
      <c r="O3" s="34"/>
      <c r="P3" s="34"/>
      <c r="Q3" s="34"/>
      <c r="R3" s="34"/>
      <c r="S3" s="39"/>
      <c r="T3" s="39"/>
      <c r="U3" s="39"/>
      <c r="V3" s="39"/>
      <c r="W3" s="56"/>
      <c r="X3" s="56"/>
      <c r="Y3" s="39"/>
      <c r="Z3" s="43"/>
      <c r="AA3" s="72"/>
      <c r="AB3" s="73" t="s">
        <v>2</v>
      </c>
    </row>
    <row r="4" s="94" customFormat="1" spans="1:28">
      <c r="A4" s="16" t="s">
        <v>3</v>
      </c>
      <c r="B4" s="16" t="s">
        <v>5</v>
      </c>
      <c r="C4" s="16" t="s">
        <v>6</v>
      </c>
      <c r="D4" s="16" t="s">
        <v>7</v>
      </c>
      <c r="E4" s="16" t="s">
        <v>204</v>
      </c>
      <c r="F4" s="17" t="s">
        <v>9</v>
      </c>
      <c r="G4" s="18"/>
      <c r="H4" s="17" t="s">
        <v>10</v>
      </c>
      <c r="I4" s="18"/>
      <c r="J4" s="63" t="s">
        <v>11</v>
      </c>
      <c r="K4" s="63" t="s">
        <v>12</v>
      </c>
      <c r="L4" s="17" t="s">
        <v>249</v>
      </c>
      <c r="M4" s="18"/>
      <c r="N4" s="17" t="s">
        <v>181</v>
      </c>
      <c r="O4" s="17"/>
      <c r="P4" s="17"/>
      <c r="Q4" s="18"/>
      <c r="R4" s="17"/>
      <c r="S4" s="17" t="s">
        <v>182</v>
      </c>
      <c r="T4" s="17"/>
      <c r="U4" s="17"/>
      <c r="V4" s="17"/>
      <c r="W4" s="17" t="s">
        <v>183</v>
      </c>
      <c r="X4" s="17"/>
      <c r="Y4" s="17"/>
      <c r="Z4" s="17"/>
      <c r="AA4" s="74" t="s">
        <v>15</v>
      </c>
      <c r="AB4" s="24" t="s">
        <v>16</v>
      </c>
    </row>
    <row r="5" s="94" customFormat="1" ht="28" customHeight="1" spans="1:28">
      <c r="A5" s="16"/>
      <c r="B5" s="16"/>
      <c r="C5" s="16"/>
      <c r="D5" s="16"/>
      <c r="E5" s="16"/>
      <c r="F5" s="17"/>
      <c r="G5" s="23" t="s">
        <v>250</v>
      </c>
      <c r="H5" s="17"/>
      <c r="I5" s="18" t="s">
        <v>250</v>
      </c>
      <c r="J5" s="63"/>
      <c r="K5" s="63"/>
      <c r="L5" s="17"/>
      <c r="M5" s="18"/>
      <c r="N5" s="17" t="s">
        <v>251</v>
      </c>
      <c r="O5" s="17" t="s">
        <v>252</v>
      </c>
      <c r="P5" s="17" t="s">
        <v>253</v>
      </c>
      <c r="Q5" s="18"/>
      <c r="R5" s="17" t="s">
        <v>21</v>
      </c>
      <c r="S5" s="17" t="s">
        <v>184</v>
      </c>
      <c r="T5" s="17" t="s">
        <v>185</v>
      </c>
      <c r="U5" s="17" t="s">
        <v>20</v>
      </c>
      <c r="V5" s="17" t="s">
        <v>187</v>
      </c>
      <c r="W5" s="17" t="s">
        <v>184</v>
      </c>
      <c r="X5" s="17" t="s">
        <v>185</v>
      </c>
      <c r="Y5" s="17" t="s">
        <v>20</v>
      </c>
      <c r="Z5" s="17" t="s">
        <v>21</v>
      </c>
      <c r="AA5" s="75"/>
      <c r="AB5" s="24"/>
    </row>
    <row r="6" s="3" customFormat="1" ht="28.5" spans="1:28">
      <c r="A6" s="19">
        <v>1</v>
      </c>
      <c r="B6" s="19" t="s">
        <v>254</v>
      </c>
      <c r="C6" s="21" t="s">
        <v>255</v>
      </c>
      <c r="D6" s="21">
        <v>1</v>
      </c>
      <c r="E6" s="21">
        <v>192</v>
      </c>
      <c r="F6" s="22">
        <v>1464000</v>
      </c>
      <c r="G6" s="22">
        <f>E6*3000-F6</f>
        <v>-888000</v>
      </c>
      <c r="H6" s="22">
        <v>66019.2</v>
      </c>
      <c r="I6" s="23">
        <f>F6*0.1-H6</f>
        <v>80380.8</v>
      </c>
      <c r="J6" s="107">
        <v>45591</v>
      </c>
      <c r="K6" s="107">
        <v>45955</v>
      </c>
      <c r="L6" s="22">
        <v>13203.84</v>
      </c>
      <c r="M6" s="23">
        <f>H6*0.3-L6</f>
        <v>6601.92</v>
      </c>
      <c r="N6" s="22">
        <v>0</v>
      </c>
      <c r="O6" s="22">
        <v>26407.68</v>
      </c>
      <c r="P6" s="22">
        <v>26407.68</v>
      </c>
      <c r="Q6" s="23">
        <f>H6*0.7-P6</f>
        <v>19805.76</v>
      </c>
      <c r="R6" s="40">
        <f>SUM(N6:P6)</f>
        <v>52815.36</v>
      </c>
      <c r="S6" s="40">
        <v>0</v>
      </c>
      <c r="T6" s="40">
        <v>0</v>
      </c>
      <c r="U6" s="40">
        <v>0</v>
      </c>
      <c r="V6" s="40">
        <f>SUM(S6:U6)</f>
        <v>0</v>
      </c>
      <c r="W6" s="40">
        <f>N6-S6</f>
        <v>0</v>
      </c>
      <c r="X6" s="40">
        <f>O6-T6</f>
        <v>26407.68</v>
      </c>
      <c r="Y6" s="40">
        <f>P6-U6</f>
        <v>26407.68</v>
      </c>
      <c r="Z6" s="40">
        <f>SUM(W6:Y6)</f>
        <v>52815.36</v>
      </c>
      <c r="AA6" s="109"/>
      <c r="AB6" s="21" t="s">
        <v>256</v>
      </c>
    </row>
    <row r="7" s="3" customFormat="1" ht="28.5" spans="1:28">
      <c r="A7" s="19">
        <v>2</v>
      </c>
      <c r="B7" s="19" t="s">
        <v>254</v>
      </c>
      <c r="C7" s="21" t="s">
        <v>257</v>
      </c>
      <c r="D7" s="21">
        <v>1</v>
      </c>
      <c r="E7" s="21">
        <v>490</v>
      </c>
      <c r="F7" s="22">
        <v>2244200</v>
      </c>
      <c r="G7" s="22"/>
      <c r="H7" s="22">
        <v>87318</v>
      </c>
      <c r="I7" s="23"/>
      <c r="J7" s="107">
        <v>45591</v>
      </c>
      <c r="K7" s="107">
        <v>45955</v>
      </c>
      <c r="L7" s="22">
        <v>34927.2</v>
      </c>
      <c r="M7" s="23"/>
      <c r="N7" s="22">
        <v>0</v>
      </c>
      <c r="O7" s="22">
        <v>34927.2</v>
      </c>
      <c r="P7" s="22">
        <v>17463.6</v>
      </c>
      <c r="Q7" s="23"/>
      <c r="R7" s="40">
        <f>SUM(N7:P7)</f>
        <v>52390.8</v>
      </c>
      <c r="S7" s="40">
        <v>0</v>
      </c>
      <c r="T7" s="40">
        <v>0</v>
      </c>
      <c r="U7" s="40">
        <v>0</v>
      </c>
      <c r="V7" s="40">
        <f>SUM(S7:U7)</f>
        <v>0</v>
      </c>
      <c r="W7" s="40">
        <f t="shared" ref="W7:Y7" si="0">N7-S7</f>
        <v>0</v>
      </c>
      <c r="X7" s="40">
        <f t="shared" si="0"/>
        <v>34927.2</v>
      </c>
      <c r="Y7" s="40">
        <f t="shared" si="0"/>
        <v>17463.6</v>
      </c>
      <c r="Z7" s="40">
        <f>SUM(W7:Y7)</f>
        <v>52390.8</v>
      </c>
      <c r="AA7" s="109"/>
      <c r="AB7" s="21" t="s">
        <v>258</v>
      </c>
    </row>
    <row r="8" s="48" customFormat="1" ht="32" customHeight="1" spans="1:28">
      <c r="A8" s="24"/>
      <c r="B8" s="24" t="s">
        <v>173</v>
      </c>
      <c r="C8" s="46"/>
      <c r="D8" s="46">
        <f t="shared" ref="D8:H8" si="1">SUM(D6:D7)</f>
        <v>2</v>
      </c>
      <c r="E8" s="46">
        <f t="shared" si="1"/>
        <v>682</v>
      </c>
      <c r="F8" s="104">
        <f t="shared" si="1"/>
        <v>3708200</v>
      </c>
      <c r="G8" s="105"/>
      <c r="H8" s="104">
        <f t="shared" si="1"/>
        <v>153337.2</v>
      </c>
      <c r="I8" s="105"/>
      <c r="J8" s="108"/>
      <c r="K8" s="108"/>
      <c r="L8" s="104">
        <f t="shared" ref="L8:P8" si="2">SUM(L6:L7)</f>
        <v>48131.04</v>
      </c>
      <c r="M8" s="105"/>
      <c r="N8" s="104">
        <f>SUM(N6:N6)</f>
        <v>0</v>
      </c>
      <c r="O8" s="104">
        <f t="shared" si="2"/>
        <v>61334.88</v>
      </c>
      <c r="P8" s="104">
        <f t="shared" si="2"/>
        <v>43871.28</v>
      </c>
      <c r="Q8" s="105"/>
      <c r="R8" s="104">
        <f>SUM(R6:R7)</f>
        <v>105206.16</v>
      </c>
      <c r="S8" s="26">
        <f>SUM(S6:S6)</f>
        <v>0</v>
      </c>
      <c r="T8" s="26">
        <f>SUM(T6:T6)</f>
        <v>0</v>
      </c>
      <c r="U8" s="26">
        <f>SUM(U6:U6)</f>
        <v>0</v>
      </c>
      <c r="V8" s="26">
        <f>SUM(V6:V6)</f>
        <v>0</v>
      </c>
      <c r="W8" s="26">
        <f>N8-S8</f>
        <v>0</v>
      </c>
      <c r="X8" s="104">
        <f>SUM(X6:X7)</f>
        <v>61334.88</v>
      </c>
      <c r="Y8" s="104">
        <f t="shared" ref="X8:Z8" si="3">SUM(Y6:Y7)</f>
        <v>43871.28</v>
      </c>
      <c r="Z8" s="104">
        <f t="shared" si="3"/>
        <v>105206.16</v>
      </c>
      <c r="AA8" s="109"/>
      <c r="AB8" s="24"/>
    </row>
    <row r="9" spans="4:25">
      <c r="D9" s="51">
        <f>D8-附件1.汇总表!D10</f>
        <v>0</v>
      </c>
      <c r="F9" s="52">
        <f>F8-附件1.汇总表!E10</f>
        <v>0</v>
      </c>
      <c r="H9" s="52">
        <f>H8-附件1.汇总表!F10</f>
        <v>0</v>
      </c>
      <c r="L9" s="52">
        <f>L8-附件1.汇总表!G10</f>
        <v>0</v>
      </c>
      <c r="N9" s="52">
        <f>SUBTOTAL(9,N6:N8)</f>
        <v>0</v>
      </c>
      <c r="O9" s="52">
        <f>O8-附件1.汇总表!I10</f>
        <v>0</v>
      </c>
      <c r="P9" s="52">
        <f>P8-附件1.汇总表!J10</f>
        <v>0</v>
      </c>
      <c r="R9" s="52">
        <f>R8-附件1.汇总表!K10</f>
        <v>0</v>
      </c>
      <c r="U9" s="28">
        <f>U8-附件1.汇总表!N10</f>
        <v>0</v>
      </c>
      <c r="Y9" s="28">
        <f>Y8-附件1.汇总表!R10</f>
        <v>0</v>
      </c>
    </row>
  </sheetData>
  <mergeCells count="19">
    <mergeCell ref="A1:B1"/>
    <mergeCell ref="A2:AB2"/>
    <mergeCell ref="A3:E3"/>
    <mergeCell ref="K3:R3"/>
    <mergeCell ref="N4:R4"/>
    <mergeCell ref="S4:V4"/>
    <mergeCell ref="W4:Z4"/>
    <mergeCell ref="A4:A5"/>
    <mergeCell ref="B4:B5"/>
    <mergeCell ref="C4:C5"/>
    <mergeCell ref="D4:D5"/>
    <mergeCell ref="E4:E5"/>
    <mergeCell ref="F4:F5"/>
    <mergeCell ref="H4:H5"/>
    <mergeCell ref="J4:J5"/>
    <mergeCell ref="K4:K5"/>
    <mergeCell ref="L4:L5"/>
    <mergeCell ref="AA4:AA5"/>
    <mergeCell ref="AB4:AB5"/>
  </mergeCells>
  <pageMargins left="0.275" right="0.196527777777778" top="0.432638888888889" bottom="0.472222222222222" header="0.550694444444444" footer="0.118055555555556"/>
  <pageSetup paperSize="9" scale="65" fitToHeight="0" orientation="landscape" horizontalDpi="6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9"/>
  <sheetViews>
    <sheetView view="pageBreakPreview" zoomScale="70" zoomScaleNormal="100" workbookViewId="0">
      <selection activeCell="L6" sqref="L6"/>
    </sheetView>
  </sheetViews>
  <sheetFormatPr defaultColWidth="8.66666666666667" defaultRowHeight="14"/>
  <cols>
    <col min="1" max="1" width="3.74166666666667" style="81" customWidth="1"/>
    <col min="2" max="2" width="4.71666666666667" style="81" customWidth="1"/>
    <col min="3" max="3" width="9.04166666666667" style="81" customWidth="1"/>
    <col min="4" max="4" width="3.63333333333333" style="81" customWidth="1"/>
    <col min="5" max="5" width="6.63333333333333" style="81" customWidth="1"/>
    <col min="6" max="7" width="9.66666666666667" style="81" customWidth="1"/>
    <col min="8" max="9" width="8.13333333333333" style="81" customWidth="1"/>
    <col min="10" max="10" width="10.55" style="82" customWidth="1"/>
    <col min="11" max="11" width="9.66666666666667" style="82" customWidth="1"/>
    <col min="12" max="12" width="9.25" style="82" customWidth="1"/>
    <col min="13" max="13" width="9.35" style="82" customWidth="1"/>
    <col min="14" max="14" width="9.66666666666667" style="82" customWidth="1"/>
    <col min="15" max="15" width="5.64166666666667" style="82" customWidth="1"/>
    <col min="16" max="16" width="6.38333333333333" style="82" customWidth="1"/>
    <col min="17" max="17" width="5.58333333333333" style="82" customWidth="1"/>
    <col min="18" max="18" width="5.36666666666667" style="82" customWidth="1"/>
    <col min="19" max="21" width="8.91666666666667" style="82" customWidth="1"/>
    <col min="22" max="22" width="9.66666666666667" style="82" customWidth="1"/>
    <col min="23" max="23" width="4.80833333333333" style="81" customWidth="1"/>
    <col min="24" max="24" width="12.4166666666667" style="81" customWidth="1"/>
    <col min="25" max="25" width="8.66666666666667" style="81" customWidth="1"/>
    <col min="26" max="16384" width="8.66666666666667" style="81"/>
  </cols>
  <sheetData>
    <row r="1" s="1" customFormat="1" ht="53" customHeight="1" spans="1:23">
      <c r="A1" s="10" t="s">
        <v>259</v>
      </c>
      <c r="B1" s="42"/>
      <c r="F1" s="83"/>
      <c r="G1" s="83"/>
      <c r="H1" s="84"/>
      <c r="I1" s="84"/>
      <c r="J1" s="28"/>
      <c r="K1" s="28"/>
      <c r="L1" s="28"/>
      <c r="M1" s="11"/>
      <c r="N1" s="11"/>
      <c r="O1" s="11"/>
      <c r="P1" s="11"/>
      <c r="Q1" s="11"/>
      <c r="R1" s="11"/>
      <c r="S1" s="11"/>
      <c r="T1" s="11"/>
      <c r="U1" s="11"/>
      <c r="V1" s="11"/>
      <c r="W1" s="42"/>
    </row>
    <row r="2" s="2" customFormat="1" ht="23.1" customHeight="1" spans="1:24">
      <c r="A2" s="12" t="s">
        <v>260</v>
      </c>
      <c r="B2" s="12"/>
      <c r="C2" s="12"/>
      <c r="D2" s="12"/>
      <c r="E2" s="12"/>
      <c r="F2" s="12"/>
      <c r="G2" s="12"/>
      <c r="H2" s="85"/>
      <c r="I2" s="85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2"/>
      <c r="X2" s="12"/>
    </row>
    <row r="3" s="3" customFormat="1" ht="37" customHeight="1" spans="1:24">
      <c r="A3" s="14" t="s">
        <v>1</v>
      </c>
      <c r="B3" s="14"/>
      <c r="C3" s="14"/>
      <c r="D3" s="14"/>
      <c r="E3" s="14"/>
      <c r="F3" s="14"/>
      <c r="G3" s="30"/>
      <c r="H3" s="86"/>
      <c r="I3" s="91" t="str">
        <f>附件1.汇总表!I3</f>
        <v>投保期间：2024.09.01-2024.10.31</v>
      </c>
      <c r="J3" s="91"/>
      <c r="K3" s="91"/>
      <c r="L3" s="91"/>
      <c r="M3" s="91"/>
      <c r="N3" s="91"/>
      <c r="O3" s="91"/>
      <c r="P3" s="91"/>
      <c r="Q3" s="91"/>
      <c r="R3" s="39"/>
      <c r="S3" s="39"/>
      <c r="T3" s="39"/>
      <c r="U3" s="43"/>
      <c r="V3" s="43"/>
      <c r="W3" s="44"/>
      <c r="X3" s="3" t="s">
        <v>2</v>
      </c>
    </row>
    <row r="4" s="48" customFormat="1" ht="27" customHeight="1" spans="1:24">
      <c r="A4" s="16" t="s">
        <v>3</v>
      </c>
      <c r="B4" s="87" t="s">
        <v>5</v>
      </c>
      <c r="C4" s="16" t="s">
        <v>6</v>
      </c>
      <c r="D4" s="16" t="s">
        <v>7</v>
      </c>
      <c r="E4" s="16" t="s">
        <v>204</v>
      </c>
      <c r="F4" s="88" t="s">
        <v>9</v>
      </c>
      <c r="G4" s="88" t="s">
        <v>10</v>
      </c>
      <c r="H4" s="89" t="s">
        <v>11</v>
      </c>
      <c r="I4" s="89" t="s">
        <v>12</v>
      </c>
      <c r="J4" s="17" t="s">
        <v>261</v>
      </c>
      <c r="K4" s="17" t="s">
        <v>181</v>
      </c>
      <c r="L4" s="17"/>
      <c r="M4" s="17"/>
      <c r="N4" s="17"/>
      <c r="O4" s="17" t="s">
        <v>182</v>
      </c>
      <c r="P4" s="17"/>
      <c r="Q4" s="17"/>
      <c r="R4" s="17"/>
      <c r="S4" s="17" t="s">
        <v>183</v>
      </c>
      <c r="T4" s="17"/>
      <c r="U4" s="17"/>
      <c r="V4" s="17"/>
      <c r="W4" s="24" t="s">
        <v>15</v>
      </c>
      <c r="X4" s="24" t="s">
        <v>16</v>
      </c>
    </row>
    <row r="5" s="48" customFormat="1" ht="33" customHeight="1" spans="1:24">
      <c r="A5" s="16"/>
      <c r="B5" s="90"/>
      <c r="C5" s="16"/>
      <c r="D5" s="16"/>
      <c r="E5" s="16"/>
      <c r="F5" s="88"/>
      <c r="G5" s="88"/>
      <c r="H5" s="89"/>
      <c r="I5" s="89"/>
      <c r="J5" s="17"/>
      <c r="K5" s="17" t="s">
        <v>262</v>
      </c>
      <c r="L5" s="17" t="s">
        <v>263</v>
      </c>
      <c r="M5" s="17" t="s">
        <v>264</v>
      </c>
      <c r="N5" s="17" t="s">
        <v>21</v>
      </c>
      <c r="O5" s="17" t="s">
        <v>184</v>
      </c>
      <c r="P5" s="17" t="s">
        <v>185</v>
      </c>
      <c r="Q5" s="17" t="s">
        <v>20</v>
      </c>
      <c r="R5" s="17" t="s">
        <v>187</v>
      </c>
      <c r="S5" s="17" t="s">
        <v>184</v>
      </c>
      <c r="T5" s="17" t="s">
        <v>185</v>
      </c>
      <c r="U5" s="17" t="s">
        <v>20</v>
      </c>
      <c r="V5" s="17" t="s">
        <v>21</v>
      </c>
      <c r="W5" s="24"/>
      <c r="X5" s="24"/>
    </row>
    <row r="6" s="80" customFormat="1" ht="47" customHeight="1" spans="1:28">
      <c r="A6" s="19">
        <v>1</v>
      </c>
      <c r="B6" s="20" t="s">
        <v>265</v>
      </c>
      <c r="C6" s="45" t="s">
        <v>266</v>
      </c>
      <c r="D6" s="45">
        <v>1</v>
      </c>
      <c r="E6" s="45">
        <v>54</v>
      </c>
      <c r="F6" s="22">
        <v>21600</v>
      </c>
      <c r="G6" s="22">
        <v>1404</v>
      </c>
      <c r="H6" s="37">
        <v>45475</v>
      </c>
      <c r="I6" s="37">
        <v>45535</v>
      </c>
      <c r="J6" s="22">
        <v>140.4</v>
      </c>
      <c r="K6" s="22">
        <v>631.8</v>
      </c>
      <c r="L6" s="22">
        <v>351</v>
      </c>
      <c r="M6" s="22">
        <v>280.8</v>
      </c>
      <c r="N6" s="22">
        <f>SUM(K6:M6)</f>
        <v>1263.6</v>
      </c>
      <c r="O6" s="40">
        <v>0</v>
      </c>
      <c r="P6" s="40">
        <v>0</v>
      </c>
      <c r="Q6" s="40">
        <v>0</v>
      </c>
      <c r="R6" s="40">
        <f>SUM(O6:Q6)</f>
        <v>0</v>
      </c>
      <c r="S6" s="40">
        <f>K6-O6</f>
        <v>631.8</v>
      </c>
      <c r="T6" s="40">
        <f>L6-P6</f>
        <v>351</v>
      </c>
      <c r="U6" s="40">
        <f>M6-Q6</f>
        <v>280.8</v>
      </c>
      <c r="V6" s="40">
        <f>SUM(S6:U6)</f>
        <v>1263.6</v>
      </c>
      <c r="W6" s="19"/>
      <c r="X6" s="45" t="s">
        <v>267</v>
      </c>
      <c r="Y6" s="93"/>
      <c r="Z6" s="93"/>
      <c r="AA6" s="93"/>
      <c r="AB6" s="93"/>
    </row>
    <row r="7" s="80" customFormat="1" ht="47" customHeight="1" spans="1:28">
      <c r="A7" s="19">
        <v>2</v>
      </c>
      <c r="B7" s="20" t="s">
        <v>265</v>
      </c>
      <c r="C7" s="45" t="s">
        <v>268</v>
      </c>
      <c r="D7" s="45">
        <v>149</v>
      </c>
      <c r="E7" s="45">
        <v>509.45</v>
      </c>
      <c r="F7" s="22">
        <v>203780</v>
      </c>
      <c r="G7" s="22">
        <v>13245.7</v>
      </c>
      <c r="H7" s="37">
        <v>45476</v>
      </c>
      <c r="I7" s="37">
        <v>45580</v>
      </c>
      <c r="J7" s="22">
        <v>1324.57</v>
      </c>
      <c r="K7" s="22">
        <v>5960.57</v>
      </c>
      <c r="L7" s="22">
        <v>3311.43</v>
      </c>
      <c r="M7" s="22">
        <v>2649.13</v>
      </c>
      <c r="N7" s="22">
        <f>SUM(K7:M7)</f>
        <v>11921.13</v>
      </c>
      <c r="O7" s="40">
        <v>0</v>
      </c>
      <c r="P7" s="40">
        <v>0</v>
      </c>
      <c r="Q7" s="40">
        <v>0</v>
      </c>
      <c r="R7" s="40">
        <f>SUM(O7:Q7)</f>
        <v>0</v>
      </c>
      <c r="S7" s="40">
        <f>K7-O7</f>
        <v>5960.57</v>
      </c>
      <c r="T7" s="40">
        <f>L7-P7</f>
        <v>3311.43</v>
      </c>
      <c r="U7" s="40">
        <f>M7-Q7</f>
        <v>2649.13</v>
      </c>
      <c r="V7" s="40">
        <f>SUM(S7:U7)</f>
        <v>11921.13</v>
      </c>
      <c r="W7" s="19"/>
      <c r="X7" s="45" t="s">
        <v>269</v>
      </c>
      <c r="Y7" s="93"/>
      <c r="Z7" s="93"/>
      <c r="AA7" s="93"/>
      <c r="AB7" s="93"/>
    </row>
    <row r="8" s="50" customFormat="1" ht="37" customHeight="1" spans="1:24">
      <c r="A8" s="24"/>
      <c r="B8" s="24" t="s">
        <v>173</v>
      </c>
      <c r="C8" s="24"/>
      <c r="D8" s="24">
        <f>SUM(D6:D7)</f>
        <v>150</v>
      </c>
      <c r="E8" s="25">
        <f>SUM(E6:E7)</f>
        <v>563.45</v>
      </c>
      <c r="F8" s="26">
        <f>SUM(F6:F7)</f>
        <v>225380</v>
      </c>
      <c r="G8" s="26">
        <f>SUM(G6:G7)</f>
        <v>14649.7</v>
      </c>
      <c r="H8" s="38"/>
      <c r="I8" s="38"/>
      <c r="J8" s="26">
        <f t="shared" ref="J8:Q8" si="0">SUM(J6:J7)</f>
        <v>1464.97</v>
      </c>
      <c r="K8" s="26">
        <f t="shared" si="0"/>
        <v>6592.37</v>
      </c>
      <c r="L8" s="26">
        <f t="shared" si="0"/>
        <v>3662.43</v>
      </c>
      <c r="M8" s="26">
        <f t="shared" si="0"/>
        <v>2929.93</v>
      </c>
      <c r="N8" s="26">
        <f t="shared" si="0"/>
        <v>13184.73</v>
      </c>
      <c r="O8" s="26">
        <f t="shared" si="0"/>
        <v>0</v>
      </c>
      <c r="P8" s="26">
        <f t="shared" si="0"/>
        <v>0</v>
      </c>
      <c r="Q8" s="26">
        <f t="shared" si="0"/>
        <v>0</v>
      </c>
      <c r="R8" s="26">
        <f>SUM(O8:Q8)</f>
        <v>0</v>
      </c>
      <c r="S8" s="26">
        <f>SUM(S6:S7)</f>
        <v>6592.37</v>
      </c>
      <c r="T8" s="26">
        <f>SUM(T6:T7)</f>
        <v>3662.43</v>
      </c>
      <c r="U8" s="26">
        <f>SUM(U6:U7)</f>
        <v>2929.93</v>
      </c>
      <c r="V8" s="26">
        <f>SUM(V6:V7)</f>
        <v>13184.73</v>
      </c>
      <c r="W8" s="92"/>
      <c r="X8" s="24"/>
    </row>
    <row r="9" spans="4:22">
      <c r="D9" s="81">
        <f>D8-附件1.汇总表!D13</f>
        <v>0</v>
      </c>
      <c r="F9" s="81">
        <f>F8-附件1.汇总表!E13</f>
        <v>0</v>
      </c>
      <c r="G9" s="81">
        <f>G8-附件1.汇总表!F13</f>
        <v>0</v>
      </c>
      <c r="J9" s="82">
        <f>J8-附件1.汇总表!G13</f>
        <v>0</v>
      </c>
      <c r="K9" s="82">
        <f>K8-附件1.汇总表!H13</f>
        <v>0</v>
      </c>
      <c r="L9" s="82">
        <f>L8-附件1.汇总表!I13</f>
        <v>0</v>
      </c>
      <c r="M9" s="82">
        <f>M8-附件1.汇总表!J13</f>
        <v>0</v>
      </c>
      <c r="N9" s="82">
        <f>N8-附件1.汇总表!K13</f>
        <v>0</v>
      </c>
      <c r="O9" s="82">
        <f>O8-附件1.汇总表!L13</f>
        <v>0</v>
      </c>
      <c r="P9" s="82">
        <f>P8-附件1.汇总表!M13</f>
        <v>0</v>
      </c>
      <c r="Q9" s="82">
        <f>Q8-附件1.汇总表!N13</f>
        <v>0</v>
      </c>
      <c r="R9" s="82">
        <f>R8-附件1.汇总表!O13</f>
        <v>0</v>
      </c>
      <c r="S9" s="82">
        <f>S8-附件1.汇总表!P13</f>
        <v>0</v>
      </c>
      <c r="T9" s="82">
        <f>T8-附件1.汇总表!Q13</f>
        <v>0</v>
      </c>
      <c r="U9" s="82">
        <f>U8-附件1.汇总表!R13</f>
        <v>0</v>
      </c>
      <c r="V9" s="82">
        <f>V8-附件1.汇总表!S13</f>
        <v>0</v>
      </c>
    </row>
  </sheetData>
  <autoFilter xmlns:etc="http://www.wps.cn/officeDocument/2017/etCustomData" ref="A5:AB9" etc:filterBottomFollowUsedRange="0">
    <extLst/>
  </autoFilter>
  <mergeCells count="19">
    <mergeCell ref="A2:X2"/>
    <mergeCell ref="A3:F3"/>
    <mergeCell ref="I3:Q3"/>
    <mergeCell ref="U3:V3"/>
    <mergeCell ref="K4:N4"/>
    <mergeCell ref="O4:R4"/>
    <mergeCell ref="S4:V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W4:W5"/>
    <mergeCell ref="X4:X5"/>
  </mergeCells>
  <pageMargins left="0.275" right="0.393055555555556" top="1.22013888888889" bottom="0.393055555555556" header="0.5" footer="0.196527777777778"/>
  <pageSetup paperSize="9" scale="72" fitToHeight="0" orientation="landscape" horizontalDpi="6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tabSelected="1" view="pageBreakPreview" zoomScale="70" zoomScaleNormal="80" workbookViewId="0">
      <selection activeCell="Q12" sqref="Q12"/>
    </sheetView>
  </sheetViews>
  <sheetFormatPr defaultColWidth="8.66666666666667" defaultRowHeight="14"/>
  <cols>
    <col min="1" max="1" width="5.58333333333333" style="81" customWidth="1"/>
    <col min="2" max="5" width="8.66666666666667" style="81"/>
    <col min="6" max="6" width="12.1666666666667" style="81"/>
    <col min="7" max="7" width="9.66666666666667" style="81"/>
    <col min="8" max="9" width="8.66666666666667" style="81"/>
    <col min="10" max="10" width="10.4666666666667" style="82" customWidth="1"/>
    <col min="11" max="11" width="9.66666666666667" style="82"/>
    <col min="12" max="12" width="8.91666666666667" style="82"/>
    <col min="13" max="13" width="10.2333333333333" style="82" customWidth="1"/>
    <col min="14" max="14" width="9.66666666666667" style="82"/>
    <col min="15" max="15" width="8.75" style="82"/>
    <col min="16" max="18" width="8.66666666666667" style="82"/>
    <col min="19" max="19" width="9.66666666666667" style="82"/>
    <col min="20" max="21" width="8.91666666666667" style="82"/>
    <col min="22" max="22" width="9.66666666666667" style="82"/>
    <col min="23" max="23" width="10.5833333333333" style="81" customWidth="1"/>
    <col min="24" max="16384" width="8.66666666666667" style="81"/>
  </cols>
  <sheetData>
    <row r="1" s="1" customFormat="1" ht="53" customHeight="1" spans="1:23">
      <c r="A1" s="10" t="s">
        <v>270</v>
      </c>
      <c r="B1" s="42"/>
      <c r="F1" s="83"/>
      <c r="G1" s="83"/>
      <c r="H1" s="84"/>
      <c r="I1" s="84"/>
      <c r="J1" s="28"/>
      <c r="K1" s="28"/>
      <c r="L1" s="28"/>
      <c r="M1" s="11"/>
      <c r="N1" s="11"/>
      <c r="O1" s="11"/>
      <c r="P1" s="11"/>
      <c r="Q1" s="11"/>
      <c r="R1" s="11"/>
      <c r="S1" s="11"/>
      <c r="T1" s="11"/>
      <c r="U1" s="11"/>
      <c r="V1" s="11"/>
      <c r="W1" s="42"/>
    </row>
    <row r="2" s="2" customFormat="1" ht="23.1" customHeight="1" spans="1:24">
      <c r="A2" s="12" t="s">
        <v>271</v>
      </c>
      <c r="B2" s="12"/>
      <c r="C2" s="12"/>
      <c r="D2" s="12"/>
      <c r="E2" s="12"/>
      <c r="F2" s="12"/>
      <c r="G2" s="12"/>
      <c r="H2" s="85"/>
      <c r="I2" s="85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2"/>
      <c r="X2" s="12"/>
    </row>
    <row r="3" s="3" customFormat="1" ht="37" customHeight="1" spans="1:24">
      <c r="A3" s="14" t="s">
        <v>1</v>
      </c>
      <c r="B3" s="14"/>
      <c r="C3" s="14"/>
      <c r="D3" s="14"/>
      <c r="E3" s="14"/>
      <c r="F3" s="14"/>
      <c r="G3" s="30"/>
      <c r="H3" s="86"/>
      <c r="I3" s="91" t="str">
        <f>附件1.汇总表!I3</f>
        <v>投保期间：2024.09.01-2024.10.31</v>
      </c>
      <c r="J3" s="91"/>
      <c r="K3" s="91"/>
      <c r="L3" s="91"/>
      <c r="M3" s="91"/>
      <c r="N3" s="91"/>
      <c r="O3" s="91"/>
      <c r="P3" s="91"/>
      <c r="Q3" s="91"/>
      <c r="R3" s="39"/>
      <c r="S3" s="39"/>
      <c r="T3" s="39"/>
      <c r="U3" s="43"/>
      <c r="V3" s="43"/>
      <c r="W3" s="44"/>
      <c r="X3" s="3" t="s">
        <v>2</v>
      </c>
    </row>
    <row r="4" s="48" customFormat="1" ht="27" customHeight="1" spans="1:24">
      <c r="A4" s="16" t="s">
        <v>3</v>
      </c>
      <c r="B4" s="87" t="s">
        <v>5</v>
      </c>
      <c r="C4" s="16" t="s">
        <v>6</v>
      </c>
      <c r="D4" s="16" t="s">
        <v>7</v>
      </c>
      <c r="E4" s="16" t="s">
        <v>204</v>
      </c>
      <c r="F4" s="88" t="s">
        <v>9</v>
      </c>
      <c r="G4" s="88" t="s">
        <v>10</v>
      </c>
      <c r="H4" s="89" t="s">
        <v>11</v>
      </c>
      <c r="I4" s="89" t="s">
        <v>12</v>
      </c>
      <c r="J4" s="17" t="s">
        <v>272</v>
      </c>
      <c r="K4" s="17" t="s">
        <v>181</v>
      </c>
      <c r="L4" s="17"/>
      <c r="M4" s="17"/>
      <c r="N4" s="17"/>
      <c r="O4" s="17" t="s">
        <v>182</v>
      </c>
      <c r="P4" s="17"/>
      <c r="Q4" s="17"/>
      <c r="R4" s="17"/>
      <c r="S4" s="17" t="s">
        <v>183</v>
      </c>
      <c r="T4" s="17"/>
      <c r="U4" s="17"/>
      <c r="V4" s="17"/>
      <c r="W4" s="24" t="s">
        <v>15</v>
      </c>
      <c r="X4" s="24" t="s">
        <v>16</v>
      </c>
    </row>
    <row r="5" s="48" customFormat="1" ht="33" customHeight="1" spans="1:24">
      <c r="A5" s="16"/>
      <c r="B5" s="90"/>
      <c r="C5" s="16"/>
      <c r="D5" s="16"/>
      <c r="E5" s="16"/>
      <c r="F5" s="88"/>
      <c r="G5" s="88"/>
      <c r="H5" s="89"/>
      <c r="I5" s="89"/>
      <c r="J5" s="17"/>
      <c r="K5" s="17" t="s">
        <v>273</v>
      </c>
      <c r="L5" s="17" t="s">
        <v>274</v>
      </c>
      <c r="M5" s="17" t="s">
        <v>275</v>
      </c>
      <c r="N5" s="17" t="s">
        <v>21</v>
      </c>
      <c r="O5" s="17" t="s">
        <v>184</v>
      </c>
      <c r="P5" s="17" t="s">
        <v>185</v>
      </c>
      <c r="Q5" s="17" t="s">
        <v>20</v>
      </c>
      <c r="R5" s="17" t="s">
        <v>187</v>
      </c>
      <c r="S5" s="17" t="s">
        <v>184</v>
      </c>
      <c r="T5" s="17" t="s">
        <v>185</v>
      </c>
      <c r="U5" s="17" t="s">
        <v>20</v>
      </c>
      <c r="V5" s="17" t="s">
        <v>21</v>
      </c>
      <c r="W5" s="24"/>
      <c r="X5" s="24"/>
    </row>
    <row r="6" s="80" customFormat="1" ht="47" customHeight="1" spans="1:28">
      <c r="A6" s="19">
        <v>1</v>
      </c>
      <c r="B6" s="20" t="s">
        <v>276</v>
      </c>
      <c r="C6" s="45" t="s">
        <v>277</v>
      </c>
      <c r="D6" s="45">
        <v>1</v>
      </c>
      <c r="E6" s="45">
        <v>21</v>
      </c>
      <c r="F6" s="22">
        <v>16800</v>
      </c>
      <c r="G6" s="22">
        <v>1512</v>
      </c>
      <c r="H6" s="37">
        <v>45551</v>
      </c>
      <c r="I6" s="37">
        <v>45596</v>
      </c>
      <c r="J6" s="22">
        <v>151.2</v>
      </c>
      <c r="K6" s="22">
        <v>680.4</v>
      </c>
      <c r="L6" s="22">
        <v>378</v>
      </c>
      <c r="M6" s="22">
        <v>302.4</v>
      </c>
      <c r="N6" s="22">
        <f>SUM(K6:M6)</f>
        <v>1360.8</v>
      </c>
      <c r="O6" s="40">
        <v>0</v>
      </c>
      <c r="P6" s="40">
        <v>0</v>
      </c>
      <c r="Q6" s="40">
        <v>0</v>
      </c>
      <c r="R6" s="40">
        <v>0</v>
      </c>
      <c r="S6" s="40">
        <f t="shared" ref="S6:U6" si="0">K6-O6</f>
        <v>680.4</v>
      </c>
      <c r="T6" s="40">
        <f t="shared" si="0"/>
        <v>378</v>
      </c>
      <c r="U6" s="40">
        <f t="shared" si="0"/>
        <v>302.4</v>
      </c>
      <c r="V6" s="40">
        <f t="shared" ref="V6:V14" si="1">SUM(S6:U6)</f>
        <v>1360.8</v>
      </c>
      <c r="W6" s="45"/>
      <c r="X6" s="45" t="s">
        <v>278</v>
      </c>
      <c r="Y6" s="93"/>
      <c r="Z6" s="93"/>
      <c r="AA6" s="93"/>
      <c r="AB6" s="93"/>
    </row>
    <row r="7" s="50" customFormat="1" ht="37" customHeight="1" spans="1:24">
      <c r="A7" s="19">
        <v>2</v>
      </c>
      <c r="B7" s="20" t="s">
        <v>276</v>
      </c>
      <c r="C7" s="45" t="s">
        <v>279</v>
      </c>
      <c r="D7" s="45">
        <v>1</v>
      </c>
      <c r="E7" s="45">
        <v>400</v>
      </c>
      <c r="F7" s="22">
        <v>320000</v>
      </c>
      <c r="G7" s="22">
        <v>28800</v>
      </c>
      <c r="H7" s="37">
        <v>45554</v>
      </c>
      <c r="I7" s="37">
        <v>45596</v>
      </c>
      <c r="J7" s="22">
        <v>5760</v>
      </c>
      <c r="K7" s="22">
        <v>12960</v>
      </c>
      <c r="L7" s="22">
        <v>7200</v>
      </c>
      <c r="M7" s="22">
        <v>2880</v>
      </c>
      <c r="N7" s="22">
        <f t="shared" ref="N7:N13" si="2">SUM(K7:M7)</f>
        <v>23040</v>
      </c>
      <c r="O7" s="40">
        <v>0</v>
      </c>
      <c r="P7" s="40">
        <v>0</v>
      </c>
      <c r="Q7" s="40">
        <v>0</v>
      </c>
      <c r="R7" s="40">
        <v>0</v>
      </c>
      <c r="S7" s="40">
        <f t="shared" ref="S7:S15" si="3">K7-O7</f>
        <v>12960</v>
      </c>
      <c r="T7" s="40">
        <f t="shared" ref="T7:T15" si="4">L7-P7</f>
        <v>7200</v>
      </c>
      <c r="U7" s="40">
        <f t="shared" ref="U7:U15" si="5">M7-Q7</f>
        <v>2880</v>
      </c>
      <c r="V7" s="40">
        <f t="shared" si="1"/>
        <v>23040</v>
      </c>
      <c r="W7" s="45"/>
      <c r="X7" s="45" t="s">
        <v>228</v>
      </c>
    </row>
    <row r="8" s="50" customFormat="1" ht="37" customHeight="1" spans="1:24">
      <c r="A8" s="19">
        <v>3</v>
      </c>
      <c r="B8" s="20" t="s">
        <v>276</v>
      </c>
      <c r="C8" s="45" t="s">
        <v>280</v>
      </c>
      <c r="D8" s="45">
        <v>1</v>
      </c>
      <c r="E8" s="45">
        <v>390</v>
      </c>
      <c r="F8" s="22">
        <v>312000</v>
      </c>
      <c r="G8" s="22">
        <v>28080</v>
      </c>
      <c r="H8" s="37">
        <v>45560</v>
      </c>
      <c r="I8" s="37">
        <v>45596</v>
      </c>
      <c r="J8" s="22">
        <v>2808</v>
      </c>
      <c r="K8" s="22">
        <v>12636</v>
      </c>
      <c r="L8" s="22">
        <v>7020</v>
      </c>
      <c r="M8" s="22">
        <v>5616</v>
      </c>
      <c r="N8" s="22">
        <f t="shared" si="2"/>
        <v>25272</v>
      </c>
      <c r="O8" s="40">
        <v>0</v>
      </c>
      <c r="P8" s="40">
        <v>0</v>
      </c>
      <c r="Q8" s="40">
        <v>0</v>
      </c>
      <c r="R8" s="40">
        <v>0</v>
      </c>
      <c r="S8" s="40">
        <f t="shared" si="3"/>
        <v>12636</v>
      </c>
      <c r="T8" s="40">
        <f t="shared" si="4"/>
        <v>7020</v>
      </c>
      <c r="U8" s="40">
        <f t="shared" si="5"/>
        <v>5616</v>
      </c>
      <c r="V8" s="40">
        <f t="shared" si="1"/>
        <v>25272</v>
      </c>
      <c r="W8" s="45"/>
      <c r="X8" s="45" t="s">
        <v>141</v>
      </c>
    </row>
    <row r="9" s="50" customFormat="1" ht="37" customHeight="1" spans="1:24">
      <c r="A9" s="19">
        <v>4</v>
      </c>
      <c r="B9" s="20" t="s">
        <v>276</v>
      </c>
      <c r="C9" s="45" t="s">
        <v>280</v>
      </c>
      <c r="D9" s="45">
        <v>1</v>
      </c>
      <c r="E9" s="45">
        <v>74</v>
      </c>
      <c r="F9" s="22">
        <v>59200</v>
      </c>
      <c r="G9" s="22">
        <v>5328</v>
      </c>
      <c r="H9" s="37">
        <v>45560</v>
      </c>
      <c r="I9" s="37">
        <v>45596</v>
      </c>
      <c r="J9" s="22">
        <v>532.8</v>
      </c>
      <c r="K9" s="22">
        <v>2397.6</v>
      </c>
      <c r="L9" s="22">
        <v>1332</v>
      </c>
      <c r="M9" s="22">
        <v>1065.6</v>
      </c>
      <c r="N9" s="22">
        <f t="shared" si="2"/>
        <v>4795.2</v>
      </c>
      <c r="O9" s="40">
        <v>0</v>
      </c>
      <c r="P9" s="40">
        <v>0</v>
      </c>
      <c r="Q9" s="40">
        <v>0</v>
      </c>
      <c r="R9" s="40">
        <v>0</v>
      </c>
      <c r="S9" s="40">
        <f t="shared" si="3"/>
        <v>2397.6</v>
      </c>
      <c r="T9" s="40">
        <f t="shared" si="4"/>
        <v>1332</v>
      </c>
      <c r="U9" s="40">
        <f t="shared" si="5"/>
        <v>1065.6</v>
      </c>
      <c r="V9" s="40">
        <f t="shared" si="1"/>
        <v>4795.2</v>
      </c>
      <c r="W9" s="45"/>
      <c r="X9" s="45" t="s">
        <v>141</v>
      </c>
    </row>
    <row r="10" s="50" customFormat="1" ht="37" customHeight="1" spans="1:24">
      <c r="A10" s="19">
        <v>5</v>
      </c>
      <c r="B10" s="20" t="s">
        <v>276</v>
      </c>
      <c r="C10" s="45" t="s">
        <v>281</v>
      </c>
      <c r="D10" s="45">
        <v>1</v>
      </c>
      <c r="E10" s="45">
        <v>163</v>
      </c>
      <c r="F10" s="22">
        <v>130400</v>
      </c>
      <c r="G10" s="22">
        <v>11736</v>
      </c>
      <c r="H10" s="37">
        <v>45575</v>
      </c>
      <c r="I10" s="37">
        <v>45624</v>
      </c>
      <c r="J10" s="22">
        <v>1173.6</v>
      </c>
      <c r="K10" s="22">
        <v>5281.2</v>
      </c>
      <c r="L10" s="22">
        <v>2934</v>
      </c>
      <c r="M10" s="22">
        <v>2347.2</v>
      </c>
      <c r="N10" s="22">
        <f t="shared" si="2"/>
        <v>10562.4</v>
      </c>
      <c r="O10" s="40">
        <v>0</v>
      </c>
      <c r="P10" s="40">
        <v>0</v>
      </c>
      <c r="Q10" s="40">
        <v>0</v>
      </c>
      <c r="R10" s="40">
        <v>0</v>
      </c>
      <c r="S10" s="40">
        <f t="shared" si="3"/>
        <v>5281.2</v>
      </c>
      <c r="T10" s="40">
        <f t="shared" si="4"/>
        <v>2934</v>
      </c>
      <c r="U10" s="40">
        <f t="shared" si="5"/>
        <v>2347.2</v>
      </c>
      <c r="V10" s="40">
        <f t="shared" si="1"/>
        <v>10562.4</v>
      </c>
      <c r="W10" s="45"/>
      <c r="X10" s="45" t="s">
        <v>282</v>
      </c>
    </row>
    <row r="11" s="50" customFormat="1" ht="37" customHeight="1" spans="1:24">
      <c r="A11" s="19">
        <v>6</v>
      </c>
      <c r="B11" s="20" t="s">
        <v>276</v>
      </c>
      <c r="C11" s="45" t="s">
        <v>281</v>
      </c>
      <c r="D11" s="45">
        <v>1</v>
      </c>
      <c r="E11" s="45">
        <v>49</v>
      </c>
      <c r="F11" s="22">
        <v>39200</v>
      </c>
      <c r="G11" s="22">
        <v>3528</v>
      </c>
      <c r="H11" s="37">
        <v>45575</v>
      </c>
      <c r="I11" s="37">
        <v>45624</v>
      </c>
      <c r="J11" s="22">
        <v>352.8</v>
      </c>
      <c r="K11" s="22">
        <v>1587.6</v>
      </c>
      <c r="L11" s="22">
        <v>882</v>
      </c>
      <c r="M11" s="22">
        <v>705.6</v>
      </c>
      <c r="N11" s="22">
        <f t="shared" si="2"/>
        <v>3175.2</v>
      </c>
      <c r="O11" s="40">
        <v>0</v>
      </c>
      <c r="P11" s="40">
        <v>0</v>
      </c>
      <c r="Q11" s="40">
        <v>0</v>
      </c>
      <c r="R11" s="40">
        <v>0</v>
      </c>
      <c r="S11" s="40">
        <f t="shared" si="3"/>
        <v>1587.6</v>
      </c>
      <c r="T11" s="40">
        <f t="shared" si="4"/>
        <v>882</v>
      </c>
      <c r="U11" s="40">
        <f t="shared" si="5"/>
        <v>705.6</v>
      </c>
      <c r="V11" s="40">
        <f t="shared" si="1"/>
        <v>3175.2</v>
      </c>
      <c r="W11" s="45"/>
      <c r="X11" s="45" t="s">
        <v>283</v>
      </c>
    </row>
    <row r="12" s="50" customFormat="1" ht="37" customHeight="1" spans="1:24">
      <c r="A12" s="19">
        <v>7</v>
      </c>
      <c r="B12" s="20" t="s">
        <v>276</v>
      </c>
      <c r="C12" s="45" t="s">
        <v>284</v>
      </c>
      <c r="D12" s="45">
        <v>127</v>
      </c>
      <c r="E12" s="45">
        <v>413.71</v>
      </c>
      <c r="F12" s="22">
        <v>330968</v>
      </c>
      <c r="G12" s="22">
        <v>29787.12</v>
      </c>
      <c r="H12" s="37">
        <v>45580</v>
      </c>
      <c r="I12" s="37">
        <v>45611</v>
      </c>
      <c r="J12" s="22">
        <v>2978.71</v>
      </c>
      <c r="K12" s="22">
        <v>13404.2</v>
      </c>
      <c r="L12" s="22">
        <v>7446.78</v>
      </c>
      <c r="M12" s="22">
        <v>5957.43</v>
      </c>
      <c r="N12" s="22">
        <f t="shared" si="2"/>
        <v>26808.41</v>
      </c>
      <c r="O12" s="40">
        <v>0</v>
      </c>
      <c r="P12" s="40">
        <v>0</v>
      </c>
      <c r="Q12" s="40">
        <v>0</v>
      </c>
      <c r="R12" s="40">
        <v>0</v>
      </c>
      <c r="S12" s="40">
        <f t="shared" si="3"/>
        <v>13404.2</v>
      </c>
      <c r="T12" s="40">
        <f t="shared" si="4"/>
        <v>7446.78</v>
      </c>
      <c r="U12" s="40">
        <f t="shared" si="5"/>
        <v>5957.43</v>
      </c>
      <c r="V12" s="40">
        <f t="shared" si="1"/>
        <v>26808.41</v>
      </c>
      <c r="W12" s="45"/>
      <c r="X12" s="45" t="s">
        <v>285</v>
      </c>
    </row>
    <row r="13" s="50" customFormat="1" ht="57" spans="1:24">
      <c r="A13" s="19">
        <v>8</v>
      </c>
      <c r="B13" s="20" t="s">
        <v>276</v>
      </c>
      <c r="C13" s="45" t="s">
        <v>286</v>
      </c>
      <c r="D13" s="45">
        <v>47</v>
      </c>
      <c r="E13" s="45">
        <v>140.53</v>
      </c>
      <c r="F13" s="22">
        <v>112424</v>
      </c>
      <c r="G13" s="22">
        <v>10118.16</v>
      </c>
      <c r="H13" s="37">
        <v>45581</v>
      </c>
      <c r="I13" s="37">
        <v>45611</v>
      </c>
      <c r="J13" s="22">
        <v>0</v>
      </c>
      <c r="K13" s="22">
        <v>4553.17</v>
      </c>
      <c r="L13" s="22">
        <v>2529.54</v>
      </c>
      <c r="M13" s="22">
        <v>3035.45</v>
      </c>
      <c r="N13" s="22">
        <f t="shared" si="2"/>
        <v>10118.16</v>
      </c>
      <c r="O13" s="22">
        <v>135.1</v>
      </c>
      <c r="P13" s="22">
        <v>75.06</v>
      </c>
      <c r="Q13" s="22">
        <v>60.06</v>
      </c>
      <c r="R13" s="22">
        <f>SUM(O13:Q13)</f>
        <v>270.22</v>
      </c>
      <c r="S13" s="40">
        <f t="shared" si="3"/>
        <v>4418.07</v>
      </c>
      <c r="T13" s="40">
        <f t="shared" si="4"/>
        <v>2454.48</v>
      </c>
      <c r="U13" s="40">
        <f t="shared" si="5"/>
        <v>2975.39</v>
      </c>
      <c r="V13" s="40">
        <f t="shared" si="1"/>
        <v>9847.94</v>
      </c>
      <c r="W13" s="45" t="s">
        <v>287</v>
      </c>
      <c r="X13" s="45" t="s">
        <v>285</v>
      </c>
    </row>
    <row r="14" s="50" customFormat="1" ht="37" customHeight="1" spans="1:24">
      <c r="A14" s="24"/>
      <c r="B14" s="24" t="s">
        <v>173</v>
      </c>
      <c r="C14" s="24"/>
      <c r="D14" s="24">
        <f t="shared" ref="D14:G14" si="6">SUM(D6:D13)</f>
        <v>180</v>
      </c>
      <c r="E14" s="24">
        <f t="shared" si="6"/>
        <v>1651.24</v>
      </c>
      <c r="F14" s="26">
        <f t="shared" si="6"/>
        <v>1320992</v>
      </c>
      <c r="G14" s="26">
        <f t="shared" si="6"/>
        <v>118889.28</v>
      </c>
      <c r="H14" s="38"/>
      <c r="I14" s="38"/>
      <c r="J14" s="26">
        <f t="shared" ref="J14:N14" si="7">SUM(J6:J13)</f>
        <v>13757.11</v>
      </c>
      <c r="K14" s="26">
        <f t="shared" si="7"/>
        <v>53500.17</v>
      </c>
      <c r="L14" s="26">
        <f t="shared" si="7"/>
        <v>29722.32</v>
      </c>
      <c r="M14" s="26">
        <f t="shared" si="7"/>
        <v>21909.68</v>
      </c>
      <c r="N14" s="26">
        <f t="shared" si="7"/>
        <v>105132.17</v>
      </c>
      <c r="O14" s="26">
        <f t="shared" ref="O14:V14" si="8">SUM(O6:O13)</f>
        <v>135.1</v>
      </c>
      <c r="P14" s="26">
        <f t="shared" si="8"/>
        <v>75.06</v>
      </c>
      <c r="Q14" s="26">
        <f t="shared" si="8"/>
        <v>60.06</v>
      </c>
      <c r="R14" s="26">
        <f t="shared" si="8"/>
        <v>270.22</v>
      </c>
      <c r="S14" s="26">
        <f t="shared" si="8"/>
        <v>53365.07</v>
      </c>
      <c r="T14" s="26">
        <f t="shared" si="8"/>
        <v>29647.26</v>
      </c>
      <c r="U14" s="26">
        <f t="shared" si="8"/>
        <v>21849.62</v>
      </c>
      <c r="V14" s="26">
        <f t="shared" si="8"/>
        <v>104861.95</v>
      </c>
      <c r="W14" s="92"/>
      <c r="X14" s="24"/>
    </row>
    <row r="15" s="81" customFormat="1" spans="4:23">
      <c r="D15" s="81">
        <f>D14-附件1.汇总表!D16</f>
        <v>0</v>
      </c>
      <c r="F15" s="81">
        <f>F14-附件1.汇总表!E16</f>
        <v>0</v>
      </c>
      <c r="G15" s="81">
        <f>G14-附件1.汇总表!F16</f>
        <v>0</v>
      </c>
      <c r="J15" s="82">
        <f>J14-附件1.汇总表!G16</f>
        <v>0</v>
      </c>
      <c r="K15" s="82">
        <f>K14-附件1.汇总表!H16</f>
        <v>0</v>
      </c>
      <c r="L15" s="82">
        <f>L14-附件1.汇总表!I16</f>
        <v>0</v>
      </c>
      <c r="M15" s="82">
        <f>M14-附件1.汇总表!J16</f>
        <v>0</v>
      </c>
      <c r="N15" s="82">
        <f>N14-附件1.汇总表!K16</f>
        <v>0</v>
      </c>
      <c r="O15" s="82">
        <f>O14-附件1.汇总表!L16</f>
        <v>0</v>
      </c>
      <c r="P15" s="82">
        <f>P14-附件1.汇总表!M16</f>
        <v>0</v>
      </c>
      <c r="Q15" s="82">
        <f>Q14-附件1.汇总表!N16</f>
        <v>0</v>
      </c>
      <c r="R15" s="82">
        <f>R14-附件1.汇总表!O16</f>
        <v>0</v>
      </c>
      <c r="S15" s="82">
        <f t="shared" si="3"/>
        <v>0</v>
      </c>
      <c r="T15" s="82">
        <f t="shared" si="4"/>
        <v>0</v>
      </c>
      <c r="U15" s="82">
        <f t="shared" si="5"/>
        <v>0</v>
      </c>
      <c r="V15" s="82">
        <f>V14-附件1.汇总表!S16</f>
        <v>0</v>
      </c>
      <c r="W15" s="82"/>
    </row>
    <row r="16" spans="23:23">
      <c r="W16" s="82"/>
    </row>
    <row r="17" spans="23:23">
      <c r="W17" s="82"/>
    </row>
  </sheetData>
  <mergeCells count="19">
    <mergeCell ref="A2:X2"/>
    <mergeCell ref="A3:F3"/>
    <mergeCell ref="I3:Q3"/>
    <mergeCell ref="U3:V3"/>
    <mergeCell ref="K4:N4"/>
    <mergeCell ref="O4:R4"/>
    <mergeCell ref="S4:V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W4:W5"/>
    <mergeCell ref="X4:X5"/>
  </mergeCells>
  <pageMargins left="0.75" right="0.75" top="1" bottom="1" header="0.5" footer="0.5"/>
  <pageSetup paperSize="9" scale="36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T11"/>
  <sheetViews>
    <sheetView view="pageBreakPreview" zoomScale="70" zoomScaleNormal="80" workbookViewId="0">
      <selection activeCell="N7" sqref="N7"/>
    </sheetView>
  </sheetViews>
  <sheetFormatPr defaultColWidth="8.66666666666667" defaultRowHeight="14"/>
  <cols>
    <col min="1" max="1" width="3.08333333333333" style="1" customWidth="1"/>
    <col min="2" max="2" width="6.51666666666667" style="1" customWidth="1"/>
    <col min="3" max="3" width="5.25833333333333" style="1" customWidth="1"/>
    <col min="4" max="4" width="5.375" style="51" customWidth="1"/>
    <col min="5" max="5" width="8.19166666666667" style="51" customWidth="1"/>
    <col min="6" max="6" width="12.1666666666667" style="52" customWidth="1"/>
    <col min="7" max="7" width="16" style="52" hidden="1" customWidth="1"/>
    <col min="8" max="8" width="11.3333333333333" style="52" customWidth="1"/>
    <col min="9" max="9" width="11.3333333333333" style="52" hidden="1" customWidth="1"/>
    <col min="10" max="11" width="7.91666666666667" style="53" customWidth="1"/>
    <col min="12" max="12" width="9.68333333333333" style="52" customWidth="1"/>
    <col min="13" max="13" width="11.9333333333333" style="52" hidden="1" customWidth="1"/>
    <col min="14" max="14" width="12.1666666666667" style="52" customWidth="1"/>
    <col min="15" max="15" width="13.125" style="52" hidden="1" customWidth="1"/>
    <col min="16" max="16" width="12.1666666666667" style="52" customWidth="1"/>
    <col min="17" max="17" width="13.125" style="52" hidden="1" customWidth="1"/>
    <col min="18" max="18" width="12.1666666666667" style="52" customWidth="1"/>
    <col min="19" max="19" width="13.125" style="52" hidden="1" customWidth="1"/>
    <col min="20" max="20" width="11.775" style="52" customWidth="1"/>
    <col min="21" max="21" width="12.75" style="28" customWidth="1"/>
    <col min="22" max="23" width="11.75" style="28" customWidth="1"/>
    <col min="24" max="24" width="9.66666666666667" style="28" customWidth="1"/>
    <col min="25" max="25" width="14" style="28" hidden="1" customWidth="1"/>
    <col min="26" max="28" width="11.3333333333333" style="28" customWidth="1"/>
    <col min="29" max="29" width="13.75" style="28" customWidth="1"/>
    <col min="30" max="30" width="13.7416666666667" style="1" customWidth="1"/>
    <col min="31" max="31" width="11.5416666666667" style="1" customWidth="1"/>
    <col min="32" max="32" width="8.66666666666667" style="1" hidden="1" customWidth="1"/>
    <col min="33" max="16384" width="8.66666666666667" style="1"/>
  </cols>
  <sheetData>
    <row r="1" s="1" customFormat="1" ht="38" customHeight="1" spans="1:29">
      <c r="A1" s="10" t="s">
        <v>288</v>
      </c>
      <c r="B1" s="42"/>
      <c r="D1" s="51"/>
      <c r="E1" s="51"/>
      <c r="F1" s="52"/>
      <c r="G1" s="52"/>
      <c r="H1" s="52"/>
      <c r="I1" s="52"/>
      <c r="J1" s="53"/>
      <c r="K1" s="53"/>
      <c r="L1" s="52"/>
      <c r="M1" s="52"/>
      <c r="N1" s="52"/>
      <c r="O1" s="52"/>
      <c r="P1" s="52"/>
      <c r="Q1" s="52"/>
      <c r="R1" s="52"/>
      <c r="S1" s="52"/>
      <c r="T1" s="52"/>
      <c r="U1" s="11"/>
      <c r="V1" s="11"/>
      <c r="W1" s="11"/>
      <c r="X1" s="11"/>
      <c r="Y1" s="11"/>
      <c r="Z1" s="11"/>
      <c r="AA1" s="11"/>
      <c r="AB1" s="71"/>
      <c r="AC1" s="28"/>
    </row>
    <row r="2" s="2" customFormat="1" ht="34" customHeight="1" spans="1:31">
      <c r="A2" s="12" t="s">
        <v>289</v>
      </c>
      <c r="B2" s="12"/>
      <c r="C2" s="12"/>
      <c r="D2" s="12"/>
      <c r="E2" s="12"/>
      <c r="F2" s="13"/>
      <c r="G2" s="13"/>
      <c r="H2" s="13"/>
      <c r="I2" s="13"/>
      <c r="J2" s="60"/>
      <c r="K2" s="60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2"/>
      <c r="AE2" s="12"/>
    </row>
    <row r="3" s="3" customFormat="1" ht="39" customHeight="1" spans="1:31">
      <c r="A3" s="14" t="s">
        <v>1</v>
      </c>
      <c r="B3" s="54"/>
      <c r="C3" s="54"/>
      <c r="D3" s="55"/>
      <c r="E3" s="55"/>
      <c r="F3" s="33"/>
      <c r="G3" s="33"/>
      <c r="H3" s="56"/>
      <c r="I3" s="56"/>
      <c r="J3" s="61"/>
      <c r="K3" s="62" t="str">
        <f>附件1.汇总表!I3</f>
        <v>投保期间：2024.09.01-2024.10.31</v>
      </c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66"/>
      <c r="X3" s="66"/>
      <c r="Y3" s="66"/>
      <c r="Z3" s="66"/>
      <c r="AA3" s="66"/>
      <c r="AB3" s="66"/>
      <c r="AC3" s="56"/>
      <c r="AD3" s="72"/>
      <c r="AE3" s="73" t="s">
        <v>2</v>
      </c>
    </row>
    <row r="4" s="48" customFormat="1" ht="34" customHeight="1" spans="1:31">
      <c r="A4" s="16" t="s">
        <v>3</v>
      </c>
      <c r="B4" s="16" t="s">
        <v>5</v>
      </c>
      <c r="C4" s="16" t="s">
        <v>6</v>
      </c>
      <c r="D4" s="16" t="s">
        <v>7</v>
      </c>
      <c r="E4" s="16" t="s">
        <v>204</v>
      </c>
      <c r="F4" s="17" t="s">
        <v>9</v>
      </c>
      <c r="G4" s="17"/>
      <c r="H4" s="17" t="s">
        <v>10</v>
      </c>
      <c r="I4" s="17"/>
      <c r="J4" s="63" t="s">
        <v>11</v>
      </c>
      <c r="K4" s="63" t="s">
        <v>12</v>
      </c>
      <c r="L4" s="17" t="s">
        <v>290</v>
      </c>
      <c r="M4" s="17"/>
      <c r="N4" s="17" t="s">
        <v>181</v>
      </c>
      <c r="O4" s="17"/>
      <c r="P4" s="17"/>
      <c r="Q4" s="17"/>
      <c r="R4" s="17"/>
      <c r="S4" s="17"/>
      <c r="T4" s="17"/>
      <c r="U4" s="67" t="s">
        <v>182</v>
      </c>
      <c r="V4" s="68"/>
      <c r="W4" s="68"/>
      <c r="X4" s="69"/>
      <c r="Y4" s="17"/>
      <c r="Z4" s="17" t="s">
        <v>183</v>
      </c>
      <c r="AA4" s="17"/>
      <c r="AB4" s="17"/>
      <c r="AC4" s="17"/>
      <c r="AD4" s="74" t="s">
        <v>15</v>
      </c>
      <c r="AE4" s="24" t="s">
        <v>16</v>
      </c>
    </row>
    <row r="5" s="48" customFormat="1" ht="34" customHeight="1" spans="1:31">
      <c r="A5" s="16"/>
      <c r="B5" s="16"/>
      <c r="C5" s="16"/>
      <c r="D5" s="16"/>
      <c r="E5" s="16"/>
      <c r="F5" s="17"/>
      <c r="G5" s="18" t="s">
        <v>250</v>
      </c>
      <c r="H5" s="17"/>
      <c r="I5" s="18" t="s">
        <v>250</v>
      </c>
      <c r="J5" s="63"/>
      <c r="K5" s="63"/>
      <c r="L5" s="17"/>
      <c r="M5" s="18" t="s">
        <v>250</v>
      </c>
      <c r="N5" s="17" t="s">
        <v>273</v>
      </c>
      <c r="O5" s="18" t="s">
        <v>250</v>
      </c>
      <c r="P5" s="17" t="s">
        <v>291</v>
      </c>
      <c r="Q5" s="18"/>
      <c r="R5" s="17" t="s">
        <v>292</v>
      </c>
      <c r="S5" s="18" t="s">
        <v>250</v>
      </c>
      <c r="T5" s="17" t="s">
        <v>21</v>
      </c>
      <c r="U5" s="17" t="s">
        <v>184</v>
      </c>
      <c r="V5" s="17" t="s">
        <v>185</v>
      </c>
      <c r="W5" s="17" t="s">
        <v>20</v>
      </c>
      <c r="X5" s="17" t="s">
        <v>187</v>
      </c>
      <c r="Y5" s="18" t="s">
        <v>250</v>
      </c>
      <c r="Z5" s="17" t="s">
        <v>184</v>
      </c>
      <c r="AA5" s="17" t="s">
        <v>185</v>
      </c>
      <c r="AB5" s="17" t="s">
        <v>20</v>
      </c>
      <c r="AC5" s="17" t="s">
        <v>21</v>
      </c>
      <c r="AD5" s="75"/>
      <c r="AE5" s="24"/>
    </row>
    <row r="6" s="49" customFormat="1" ht="53" customHeight="1" spans="1:46">
      <c r="A6" s="19">
        <v>1</v>
      </c>
      <c r="B6" s="57" t="s">
        <v>293</v>
      </c>
      <c r="C6" s="21" t="s">
        <v>294</v>
      </c>
      <c r="D6" s="21">
        <v>7</v>
      </c>
      <c r="E6" s="21">
        <v>88.5</v>
      </c>
      <c r="F6" s="22">
        <v>45798.75</v>
      </c>
      <c r="G6" s="23"/>
      <c r="H6" s="22">
        <v>5953.84</v>
      </c>
      <c r="I6" s="23"/>
      <c r="J6" s="64">
        <v>45536</v>
      </c>
      <c r="K6" s="64">
        <v>45657</v>
      </c>
      <c r="L6" s="22">
        <v>0</v>
      </c>
      <c r="M6" s="23"/>
      <c r="N6" s="22">
        <v>2679.23</v>
      </c>
      <c r="O6" s="23"/>
      <c r="P6" s="22">
        <v>1786.15</v>
      </c>
      <c r="Q6" s="23"/>
      <c r="R6" s="22">
        <v>1488.46</v>
      </c>
      <c r="S6" s="23"/>
      <c r="T6" s="40">
        <f>N6+P6+R6</f>
        <v>5953.84</v>
      </c>
      <c r="U6" s="40">
        <v>0</v>
      </c>
      <c r="V6" s="40">
        <v>0</v>
      </c>
      <c r="W6" s="40">
        <v>0</v>
      </c>
      <c r="X6" s="40">
        <f>U6+V6+W6</f>
        <v>0</v>
      </c>
      <c r="Y6" s="76"/>
      <c r="Z6" s="40">
        <f>N6-U6</f>
        <v>2679.23</v>
      </c>
      <c r="AA6" s="40">
        <f>P6-V6</f>
        <v>1786.15</v>
      </c>
      <c r="AB6" s="40">
        <f>R6-W6</f>
        <v>1488.46</v>
      </c>
      <c r="AC6" s="40">
        <f>SUM(Z6:AB6)</f>
        <v>5953.84</v>
      </c>
      <c r="AD6" s="77" t="s">
        <v>287</v>
      </c>
      <c r="AE6" s="77" t="s">
        <v>295</v>
      </c>
      <c r="AF6" s="78" t="s">
        <v>27</v>
      </c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</row>
    <row r="7" s="49" customFormat="1" ht="53" customHeight="1" spans="1:46">
      <c r="A7" s="19">
        <v>2</v>
      </c>
      <c r="B7" s="57" t="s">
        <v>293</v>
      </c>
      <c r="C7" s="21" t="s">
        <v>296</v>
      </c>
      <c r="D7" s="21">
        <v>8</v>
      </c>
      <c r="E7" s="21">
        <v>531</v>
      </c>
      <c r="F7" s="22">
        <v>274792.5</v>
      </c>
      <c r="G7" s="22"/>
      <c r="H7" s="22">
        <v>35723.03</v>
      </c>
      <c r="I7" s="22"/>
      <c r="J7" s="64">
        <v>45536</v>
      </c>
      <c r="K7" s="64">
        <v>45657</v>
      </c>
      <c r="L7" s="22">
        <v>1786.15</v>
      </c>
      <c r="M7" s="22"/>
      <c r="N7" s="22">
        <v>16075.36</v>
      </c>
      <c r="O7" s="22"/>
      <c r="P7" s="22">
        <v>10716.91</v>
      </c>
      <c r="Q7" s="22"/>
      <c r="R7" s="22">
        <v>7144.61</v>
      </c>
      <c r="S7" s="22"/>
      <c r="T7" s="40">
        <f>N7+P7+R7</f>
        <v>33936.88</v>
      </c>
      <c r="U7" s="40">
        <v>0</v>
      </c>
      <c r="V7" s="40">
        <v>0</v>
      </c>
      <c r="W7" s="40">
        <v>0</v>
      </c>
      <c r="X7" s="40">
        <f>U7+V7+W7</f>
        <v>0</v>
      </c>
      <c r="Y7" s="40"/>
      <c r="Z7" s="40">
        <f>N7-U7</f>
        <v>16075.36</v>
      </c>
      <c r="AA7" s="40">
        <f>P7-V7</f>
        <v>10716.91</v>
      </c>
      <c r="AB7" s="40">
        <f>R7-W7</f>
        <v>7144.61</v>
      </c>
      <c r="AC7" s="40">
        <f>SUM(Z7:AB7)</f>
        <v>33936.88</v>
      </c>
      <c r="AD7" s="77"/>
      <c r="AE7" s="77" t="s">
        <v>285</v>
      </c>
      <c r="AF7" s="78" t="s">
        <v>27</v>
      </c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</row>
    <row r="8" s="50" customFormat="1" ht="53" customHeight="1" spans="1:31">
      <c r="A8" s="58"/>
      <c r="B8" s="47" t="s">
        <v>173</v>
      </c>
      <c r="C8" s="58"/>
      <c r="D8" s="47">
        <f>SUM(D6:D7)</f>
        <v>15</v>
      </c>
      <c r="E8" s="47">
        <f>SUM(E6:E7)</f>
        <v>619.5</v>
      </c>
      <c r="F8" s="59">
        <f>SUM(F6:F7)</f>
        <v>320591.25</v>
      </c>
      <c r="G8" s="59"/>
      <c r="H8" s="59">
        <f>SUM(H6:H7)</f>
        <v>41676.87</v>
      </c>
      <c r="I8" s="59"/>
      <c r="J8" s="65"/>
      <c r="K8" s="65"/>
      <c r="L8" s="59">
        <f>SUM(L6:L7)</f>
        <v>1786.15</v>
      </c>
      <c r="M8" s="59"/>
      <c r="N8" s="59">
        <f>SUM(N6:N7)</f>
        <v>18754.59</v>
      </c>
      <c r="O8" s="59"/>
      <c r="P8" s="59">
        <f>SUM(P6:P7)</f>
        <v>12503.06</v>
      </c>
      <c r="Q8" s="59"/>
      <c r="R8" s="59">
        <f t="shared" ref="R8:X8" si="0">SUM(R6:R7)</f>
        <v>8633.07</v>
      </c>
      <c r="S8" s="59"/>
      <c r="T8" s="59">
        <f t="shared" si="0"/>
        <v>39890.72</v>
      </c>
      <c r="U8" s="26">
        <f t="shared" si="0"/>
        <v>0</v>
      </c>
      <c r="V8" s="26">
        <f t="shared" si="0"/>
        <v>0</v>
      </c>
      <c r="W8" s="26">
        <f t="shared" si="0"/>
        <v>0</v>
      </c>
      <c r="X8" s="26">
        <f t="shared" si="0"/>
        <v>0</v>
      </c>
      <c r="Y8" s="26"/>
      <c r="Z8" s="26">
        <f>SUM(Z6:Z7)</f>
        <v>18754.59</v>
      </c>
      <c r="AA8" s="26">
        <f>SUM(AA6:AA7)</f>
        <v>12503.06</v>
      </c>
      <c r="AB8" s="26">
        <f>SUM(AB6:AB7)</f>
        <v>8633.07</v>
      </c>
      <c r="AC8" s="26">
        <f>SUM(AC6:AC7)</f>
        <v>39890.72</v>
      </c>
      <c r="AD8" s="58"/>
      <c r="AE8" s="58"/>
    </row>
    <row r="9" spans="6:29">
      <c r="F9" s="52">
        <f>F8-附件1.汇总表!E21</f>
        <v>0</v>
      </c>
      <c r="G9" s="52">
        <f>G8-附件1.汇总表!F21</f>
        <v>-41676.87</v>
      </c>
      <c r="H9" s="52">
        <f>H8-附件1.汇总表!F21</f>
        <v>0</v>
      </c>
      <c r="L9" s="52">
        <f>L8-附件1.汇总表!G21</f>
        <v>0</v>
      </c>
      <c r="N9" s="52">
        <f>附件1.汇总表!H21-N8</f>
        <v>0</v>
      </c>
      <c r="O9" s="52">
        <f>附件1.汇总表!I21-O8</f>
        <v>12503.06</v>
      </c>
      <c r="P9" s="52">
        <f>P8-附件1.汇总表!I21</f>
        <v>0</v>
      </c>
      <c r="Q9" s="52">
        <f>附件1.汇总表!K21-Q8</f>
        <v>39890.72</v>
      </c>
      <c r="R9" s="52">
        <f>R8-附件1.汇总表!J21</f>
        <v>0</v>
      </c>
      <c r="S9" s="52">
        <f>附件1.汇总表!M21-S8</f>
        <v>0</v>
      </c>
      <c r="T9" s="52">
        <f>T8-附件1.汇总表!K21</f>
        <v>0</v>
      </c>
      <c r="U9" s="28">
        <f>U8-附件1.汇总表!L21</f>
        <v>0</v>
      </c>
      <c r="V9" s="28">
        <f>V8-附件1.汇总表!M21</f>
        <v>0</v>
      </c>
      <c r="W9" s="28">
        <f>W8-附件1.汇总表!N21</f>
        <v>0</v>
      </c>
      <c r="X9" s="28">
        <f>X8-附件1.汇总表!O21</f>
        <v>0</v>
      </c>
      <c r="Y9" s="28">
        <f>Y8-附件1.汇总表!P21</f>
        <v>-18754.59</v>
      </c>
      <c r="Z9" s="28">
        <f>Z8-附件1.汇总表!P21</f>
        <v>0</v>
      </c>
      <c r="AA9" s="28">
        <f>AA8-附件1.汇总表!Q21</f>
        <v>0</v>
      </c>
      <c r="AB9" s="28">
        <f>AB8-附件1.汇总表!R21</f>
        <v>0</v>
      </c>
      <c r="AC9" s="28">
        <f>AC8-附件1.汇总表!S21</f>
        <v>0</v>
      </c>
    </row>
    <row r="11" spans="21:23">
      <c r="U11" s="70"/>
      <c r="V11" s="70"/>
      <c r="W11" s="70"/>
    </row>
  </sheetData>
  <autoFilter xmlns:etc="http://www.wps.cn/officeDocument/2017/etCustomData" ref="A5:AT9" etc:filterBottomFollowUsedRange="0">
    <extLst/>
  </autoFilter>
  <mergeCells count="17">
    <mergeCell ref="A2:AE2"/>
    <mergeCell ref="K3:V3"/>
    <mergeCell ref="N4:T4"/>
    <mergeCell ref="U4:X4"/>
    <mergeCell ref="Z4:AC4"/>
    <mergeCell ref="A4:A5"/>
    <mergeCell ref="B4:B5"/>
    <mergeCell ref="C4:C5"/>
    <mergeCell ref="D4:D5"/>
    <mergeCell ref="E4:E5"/>
    <mergeCell ref="F4:F5"/>
    <mergeCell ref="H4:H5"/>
    <mergeCell ref="J4:J5"/>
    <mergeCell ref="K4:K5"/>
    <mergeCell ref="L4:L5"/>
    <mergeCell ref="AD4:AD5"/>
    <mergeCell ref="AE4:AE5"/>
  </mergeCells>
  <pageMargins left="0.354166666666667" right="0.275" top="0.629861111111111" bottom="0.472222222222222" header="0.5" footer="0.156944444444444"/>
  <pageSetup paperSize="9" scale="56" fitToHeight="0" orientation="landscape" horizontalDpi="6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T10"/>
  <sheetViews>
    <sheetView view="pageBreakPreview" zoomScale="80" zoomScaleNormal="90" workbookViewId="0">
      <selection activeCell="V6" sqref="V6"/>
    </sheetView>
  </sheetViews>
  <sheetFormatPr defaultColWidth="8.66666666666667" defaultRowHeight="14"/>
  <cols>
    <col min="1" max="1" width="2.88333333333333" style="7" customWidth="1"/>
    <col min="2" max="2" width="8.025" style="7" customWidth="1"/>
    <col min="3" max="3" width="5.13333333333333" style="7" customWidth="1"/>
    <col min="4" max="4" width="4.375" style="7" customWidth="1"/>
    <col min="5" max="5" width="9.025" style="7" customWidth="1"/>
    <col min="6" max="6" width="12.1666666666667" style="8" customWidth="1"/>
    <col min="7" max="7" width="15" style="8" hidden="1" customWidth="1"/>
    <col min="8" max="8" width="10.5" style="8" customWidth="1"/>
    <col min="9" max="9" width="13.125" style="9" hidden="1" customWidth="1"/>
    <col min="10" max="11" width="7.91666666666667" style="7" customWidth="1"/>
    <col min="12" max="12" width="9.825" style="8" customWidth="1"/>
    <col min="13" max="13" width="11.125" style="8" hidden="1" customWidth="1"/>
    <col min="14" max="14" width="10.925" style="8" customWidth="1"/>
    <col min="15" max="15" width="11.875" style="8" hidden="1" customWidth="1"/>
    <col min="16" max="16" width="10.8333333333333" style="8" customWidth="1"/>
    <col min="17" max="17" width="13.125" style="8" hidden="1" customWidth="1"/>
    <col min="18" max="18" width="11.1083333333333" style="8" customWidth="1"/>
    <col min="19" max="19" width="13.125" style="8" hidden="1" customWidth="1"/>
    <col min="20" max="20" width="11.475" style="8" customWidth="1"/>
    <col min="21" max="22" width="11.75" style="8" customWidth="1"/>
    <col min="23" max="23" width="8.91666666666667" style="8" customWidth="1"/>
    <col min="24" max="24" width="9.66666666666667" style="8" customWidth="1"/>
    <col min="25" max="25" width="8.9" style="8" hidden="1" customWidth="1"/>
    <col min="26" max="26" width="12.125" style="8" customWidth="1"/>
    <col min="27" max="27" width="11.3333333333333" style="8" customWidth="1"/>
    <col min="28" max="29" width="11.6583333333333" style="8" customWidth="1"/>
    <col min="30" max="30" width="11.9416666666667" style="7" customWidth="1"/>
    <col min="31" max="31" width="11.075" style="7" customWidth="1"/>
    <col min="32" max="16384" width="8.66666666666667" style="7"/>
  </cols>
  <sheetData>
    <row r="1" s="1" customFormat="1" ht="32" customHeight="1" spans="1:30">
      <c r="A1" s="10" t="s">
        <v>297</v>
      </c>
      <c r="B1" s="10"/>
      <c r="F1" s="11"/>
      <c r="G1" s="11"/>
      <c r="H1" s="11"/>
      <c r="I1" s="27"/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42"/>
    </row>
    <row r="2" s="2" customFormat="1" ht="29" customHeight="1" spans="1:31">
      <c r="A2" s="12" t="s">
        <v>298</v>
      </c>
      <c r="B2" s="12"/>
      <c r="C2" s="12"/>
      <c r="D2" s="12"/>
      <c r="E2" s="12"/>
      <c r="F2" s="13"/>
      <c r="G2" s="13"/>
      <c r="H2" s="13"/>
      <c r="I2" s="29"/>
      <c r="J2" s="12"/>
      <c r="K2" s="12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2"/>
      <c r="AE2" s="12"/>
    </row>
    <row r="3" s="3" customFormat="1" ht="40" customHeight="1" spans="1:31">
      <c r="A3" s="14" t="s">
        <v>1</v>
      </c>
      <c r="B3" s="14"/>
      <c r="C3" s="14"/>
      <c r="D3" s="14"/>
      <c r="E3" s="14"/>
      <c r="F3" s="15"/>
      <c r="G3" s="15"/>
      <c r="H3" s="15"/>
      <c r="I3" s="30"/>
      <c r="J3" s="31"/>
      <c r="K3" s="31"/>
      <c r="L3" s="32"/>
      <c r="M3" s="33"/>
      <c r="N3" s="34" t="str">
        <f>附件1.汇总表!I3</f>
        <v>投保期间：2024.09.01-2024.10.31</v>
      </c>
      <c r="O3" s="34"/>
      <c r="P3" s="34"/>
      <c r="Q3" s="34"/>
      <c r="R3" s="34"/>
      <c r="S3" s="34"/>
      <c r="T3" s="34"/>
      <c r="U3" s="39"/>
      <c r="V3" s="39"/>
      <c r="W3" s="39"/>
      <c r="X3" s="39"/>
      <c r="Y3" s="39"/>
      <c r="Z3" s="39"/>
      <c r="AA3" s="39"/>
      <c r="AB3" s="43"/>
      <c r="AC3" s="43"/>
      <c r="AD3" s="44"/>
      <c r="AE3" s="3" t="s">
        <v>2</v>
      </c>
    </row>
    <row r="4" s="4" customFormat="1" ht="34" customHeight="1" spans="1:31">
      <c r="A4" s="16" t="s">
        <v>3</v>
      </c>
      <c r="B4" s="16" t="s">
        <v>5</v>
      </c>
      <c r="C4" s="16" t="s">
        <v>6</v>
      </c>
      <c r="D4" s="16" t="s">
        <v>7</v>
      </c>
      <c r="E4" s="16" t="s">
        <v>299</v>
      </c>
      <c r="F4" s="17" t="s">
        <v>9</v>
      </c>
      <c r="G4" s="18"/>
      <c r="H4" s="17" t="s">
        <v>10</v>
      </c>
      <c r="I4" s="35"/>
      <c r="J4" s="16" t="s">
        <v>11</v>
      </c>
      <c r="K4" s="16" t="s">
        <v>12</v>
      </c>
      <c r="L4" s="17" t="s">
        <v>300</v>
      </c>
      <c r="M4" s="18"/>
      <c r="N4" s="17" t="s">
        <v>181</v>
      </c>
      <c r="O4" s="17"/>
      <c r="P4" s="17"/>
      <c r="Q4" s="17"/>
      <c r="R4" s="17"/>
      <c r="S4" s="17"/>
      <c r="T4" s="17"/>
      <c r="U4" s="17" t="s">
        <v>182</v>
      </c>
      <c r="V4" s="17"/>
      <c r="W4" s="17"/>
      <c r="X4" s="17"/>
      <c r="Y4" s="17"/>
      <c r="Z4" s="17" t="s">
        <v>183</v>
      </c>
      <c r="AA4" s="17"/>
      <c r="AB4" s="17"/>
      <c r="AC4" s="17"/>
      <c r="AD4" s="24" t="s">
        <v>15</v>
      </c>
      <c r="AE4" s="24" t="s">
        <v>16</v>
      </c>
    </row>
    <row r="5" s="4" customFormat="1" ht="33" customHeight="1" spans="1:31">
      <c r="A5" s="16"/>
      <c r="B5" s="16"/>
      <c r="C5" s="16"/>
      <c r="D5" s="16"/>
      <c r="E5" s="16"/>
      <c r="F5" s="17"/>
      <c r="G5" s="18" t="s">
        <v>250</v>
      </c>
      <c r="H5" s="17"/>
      <c r="I5" s="35" t="s">
        <v>250</v>
      </c>
      <c r="J5" s="16"/>
      <c r="K5" s="16"/>
      <c r="L5" s="17"/>
      <c r="M5" s="18" t="s">
        <v>250</v>
      </c>
      <c r="N5" s="17" t="s">
        <v>262</v>
      </c>
      <c r="O5" s="17"/>
      <c r="P5" s="17" t="s">
        <v>263</v>
      </c>
      <c r="Q5" s="17"/>
      <c r="R5" s="17" t="s">
        <v>301</v>
      </c>
      <c r="S5" s="18" t="s">
        <v>250</v>
      </c>
      <c r="T5" s="17" t="s">
        <v>21</v>
      </c>
      <c r="U5" s="17" t="s">
        <v>184</v>
      </c>
      <c r="V5" s="17" t="s">
        <v>185</v>
      </c>
      <c r="W5" s="17" t="s">
        <v>20</v>
      </c>
      <c r="X5" s="17" t="s">
        <v>187</v>
      </c>
      <c r="Y5" s="17"/>
      <c r="Z5" s="17" t="s">
        <v>184</v>
      </c>
      <c r="AA5" s="17" t="s">
        <v>185</v>
      </c>
      <c r="AB5" s="17" t="s">
        <v>20</v>
      </c>
      <c r="AC5" s="17" t="s">
        <v>21</v>
      </c>
      <c r="AD5" s="24"/>
      <c r="AE5" s="24"/>
    </row>
    <row r="6" s="5" customFormat="1" ht="64" customHeight="1" spans="1:46">
      <c r="A6" s="19">
        <v>1</v>
      </c>
      <c r="B6" s="20" t="s">
        <v>302</v>
      </c>
      <c r="C6" s="21" t="s">
        <v>294</v>
      </c>
      <c r="D6" s="21">
        <v>7</v>
      </c>
      <c r="E6" s="21">
        <v>2921</v>
      </c>
      <c r="F6" s="22">
        <v>379730</v>
      </c>
      <c r="G6" s="23">
        <f>E6*90</f>
        <v>262890</v>
      </c>
      <c r="H6" s="22">
        <v>9265.41</v>
      </c>
      <c r="I6" s="36">
        <f>F6*0.044</f>
        <v>16708.12</v>
      </c>
      <c r="J6" s="37">
        <v>45536</v>
      </c>
      <c r="K6" s="37">
        <v>45900</v>
      </c>
      <c r="L6" s="22">
        <v>0</v>
      </c>
      <c r="M6" s="23">
        <f>I6*0.1</f>
        <v>1670.812</v>
      </c>
      <c r="N6" s="22">
        <v>4169.43</v>
      </c>
      <c r="O6" s="22">
        <f>H6*0.45</f>
        <v>4169.4345</v>
      </c>
      <c r="P6" s="22">
        <v>2316.35</v>
      </c>
      <c r="Q6" s="22">
        <f>H6*0.25</f>
        <v>2316.3525</v>
      </c>
      <c r="R6" s="22">
        <v>2779.63</v>
      </c>
      <c r="S6" s="23">
        <f>H6*0.2</f>
        <v>1853.082</v>
      </c>
      <c r="T6" s="22">
        <f>N6+P6+R6</f>
        <v>9265.41</v>
      </c>
      <c r="U6" s="40">
        <v>0</v>
      </c>
      <c r="V6" s="40">
        <v>0</v>
      </c>
      <c r="W6" s="40">
        <v>0</v>
      </c>
      <c r="X6" s="40">
        <f>U6+V6+W6</f>
        <v>0</v>
      </c>
      <c r="Y6" s="40">
        <f>10585.08-X6</f>
        <v>10585.08</v>
      </c>
      <c r="Z6" s="40">
        <f>N6-U6</f>
        <v>4169.43</v>
      </c>
      <c r="AA6" s="40">
        <f>P6-V6</f>
        <v>2316.35</v>
      </c>
      <c r="AB6" s="40">
        <f>R6-W6</f>
        <v>2779.63</v>
      </c>
      <c r="AC6" s="40">
        <f>T6-X6</f>
        <v>9265.41</v>
      </c>
      <c r="AD6" s="45" t="s">
        <v>287</v>
      </c>
      <c r="AE6" s="20" t="s">
        <v>295</v>
      </c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="5" customFormat="1" ht="85" customHeight="1" spans="1:46">
      <c r="A7" s="19">
        <v>2</v>
      </c>
      <c r="B7" s="20" t="s">
        <v>302</v>
      </c>
      <c r="C7" s="21" t="s">
        <v>303</v>
      </c>
      <c r="D7" s="21">
        <v>31</v>
      </c>
      <c r="E7" s="21">
        <v>20439</v>
      </c>
      <c r="F7" s="22">
        <v>2657070</v>
      </c>
      <c r="G7" s="23">
        <f>E7*90</f>
        <v>1839510</v>
      </c>
      <c r="H7" s="22">
        <v>64832.51</v>
      </c>
      <c r="I7" s="36">
        <f>F7*0.044</f>
        <v>116911.08</v>
      </c>
      <c r="J7" s="37">
        <v>45590</v>
      </c>
      <c r="K7" s="37">
        <v>45954</v>
      </c>
      <c r="L7" s="22">
        <v>0</v>
      </c>
      <c r="M7" s="23">
        <f>I7*0.1</f>
        <v>11691.108</v>
      </c>
      <c r="N7" s="22">
        <v>29174.63</v>
      </c>
      <c r="O7" s="22">
        <f>H7*0.45</f>
        <v>29174.6295</v>
      </c>
      <c r="P7" s="22">
        <v>16208.13</v>
      </c>
      <c r="Q7" s="22">
        <f>H7*0.25</f>
        <v>16208.1275</v>
      </c>
      <c r="R7" s="22">
        <v>19449.75</v>
      </c>
      <c r="S7" s="23">
        <f>H7*0.2</f>
        <v>12966.502</v>
      </c>
      <c r="T7" s="22">
        <f>N7+P7+R7</f>
        <v>64832.51</v>
      </c>
      <c r="U7" s="40">
        <v>0</v>
      </c>
      <c r="V7" s="40">
        <v>0</v>
      </c>
      <c r="W7" s="40">
        <v>0</v>
      </c>
      <c r="X7" s="40">
        <f>U7+V7+W7</f>
        <v>0</v>
      </c>
      <c r="Y7" s="40">
        <f>78211.98-X7</f>
        <v>78211.98</v>
      </c>
      <c r="Z7" s="40">
        <f>N7-U7</f>
        <v>29174.63</v>
      </c>
      <c r="AA7" s="40">
        <f>P7-V7</f>
        <v>16208.13</v>
      </c>
      <c r="AB7" s="40">
        <f>R7-W7</f>
        <v>19449.75</v>
      </c>
      <c r="AC7" s="40">
        <f>T7-X7</f>
        <v>64832.51</v>
      </c>
      <c r="AD7" s="45" t="s">
        <v>287</v>
      </c>
      <c r="AE7" s="20" t="s">
        <v>304</v>
      </c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="5" customFormat="1" ht="64" customHeight="1" spans="1:46">
      <c r="A8" s="19">
        <v>3</v>
      </c>
      <c r="B8" s="20" t="s">
        <v>302</v>
      </c>
      <c r="C8" s="21" t="s">
        <v>305</v>
      </c>
      <c r="D8" s="21">
        <v>44</v>
      </c>
      <c r="E8" s="21">
        <v>35501</v>
      </c>
      <c r="F8" s="22">
        <v>4615130</v>
      </c>
      <c r="G8" s="23"/>
      <c r="H8" s="22">
        <v>112609.17</v>
      </c>
      <c r="I8" s="36"/>
      <c r="J8" s="37">
        <v>45590</v>
      </c>
      <c r="K8" s="37">
        <v>45954</v>
      </c>
      <c r="L8" s="22">
        <v>0</v>
      </c>
      <c r="M8" s="23"/>
      <c r="N8" s="22">
        <v>50674.13</v>
      </c>
      <c r="O8" s="22"/>
      <c r="P8" s="22">
        <v>28152.29</v>
      </c>
      <c r="Q8" s="22"/>
      <c r="R8" s="22">
        <v>33782.75</v>
      </c>
      <c r="S8" s="23"/>
      <c r="T8" s="22">
        <f>N8+P8+R8</f>
        <v>112609.17</v>
      </c>
      <c r="U8" s="40">
        <v>0</v>
      </c>
      <c r="V8" s="40">
        <v>0</v>
      </c>
      <c r="W8" s="40">
        <v>0</v>
      </c>
      <c r="X8" s="40">
        <f>U8+V8+W8</f>
        <v>0</v>
      </c>
      <c r="Y8" s="40"/>
      <c r="Z8" s="40">
        <f>N8-U8</f>
        <v>50674.13</v>
      </c>
      <c r="AA8" s="40">
        <f>P8-V8</f>
        <v>28152.29</v>
      </c>
      <c r="AB8" s="40">
        <f>R8-W8</f>
        <v>33782.75</v>
      </c>
      <c r="AC8" s="40">
        <f>T8-X8</f>
        <v>112609.17</v>
      </c>
      <c r="AD8" s="45" t="s">
        <v>287</v>
      </c>
      <c r="AE8" s="20" t="s">
        <v>306</v>
      </c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="6" customFormat="1" ht="64" customHeight="1" spans="1:31">
      <c r="A9" s="24"/>
      <c r="B9" s="24" t="s">
        <v>173</v>
      </c>
      <c r="C9" s="24"/>
      <c r="D9" s="24">
        <f>SUM(D6:D8)</f>
        <v>82</v>
      </c>
      <c r="E9" s="25">
        <f>SUM(E6:E8)</f>
        <v>58861</v>
      </c>
      <c r="F9" s="26">
        <f>SUM(F6:F8)</f>
        <v>7651930</v>
      </c>
      <c r="G9" s="26"/>
      <c r="H9" s="26">
        <f>SUM(H6:H8)</f>
        <v>186707.09</v>
      </c>
      <c r="I9" s="38"/>
      <c r="J9" s="38"/>
      <c r="K9" s="38"/>
      <c r="L9" s="26">
        <f>SUM(L6:L8)</f>
        <v>0</v>
      </c>
      <c r="M9" s="26"/>
      <c r="N9" s="26">
        <f>SUM(N6:N8)</f>
        <v>84018.19</v>
      </c>
      <c r="O9" s="26"/>
      <c r="P9" s="26">
        <f>SUM(P6:P8)</f>
        <v>46676.77</v>
      </c>
      <c r="Q9" s="26"/>
      <c r="R9" s="26">
        <f>SUM(R6:R8)</f>
        <v>56012.13</v>
      </c>
      <c r="S9" s="26"/>
      <c r="T9" s="26">
        <f>SUM(T6:T8)</f>
        <v>186707.09</v>
      </c>
      <c r="U9" s="26">
        <f>SUM(U6:U8)</f>
        <v>0</v>
      </c>
      <c r="V9" s="26">
        <f>SUM(V6:V8)</f>
        <v>0</v>
      </c>
      <c r="W9" s="26">
        <f>SUM(W6:W8)</f>
        <v>0</v>
      </c>
      <c r="X9" s="26">
        <f>SUM(X6:X8)</f>
        <v>0</v>
      </c>
      <c r="Y9" s="26"/>
      <c r="Z9" s="26">
        <f>SUM(Z6:Z8)</f>
        <v>84018.19</v>
      </c>
      <c r="AA9" s="26">
        <f>SUM(AA6:AA8)</f>
        <v>46676.77</v>
      </c>
      <c r="AB9" s="26">
        <f>SUM(AB6:AB8)</f>
        <v>56012.13</v>
      </c>
      <c r="AC9" s="26">
        <f>SUM(AC6:AC8)</f>
        <v>186707.09</v>
      </c>
      <c r="AD9" s="46"/>
      <c r="AE9" s="47"/>
    </row>
    <row r="10" spans="6:29">
      <c r="F10" s="8">
        <f>F9-附件1.汇总表!E24</f>
        <v>0</v>
      </c>
      <c r="H10" s="8">
        <f>H9-附件1.汇总表!F24</f>
        <v>0</v>
      </c>
      <c r="L10" s="8">
        <f>L9-附件1.汇总表!G24</f>
        <v>0</v>
      </c>
      <c r="N10" s="8">
        <f>N9-附件1.汇总表!H24</f>
        <v>0</v>
      </c>
      <c r="P10" s="8">
        <f>P9-附件1.汇总表!I24</f>
        <v>0</v>
      </c>
      <c r="R10" s="8">
        <f>R9-附件1.汇总表!J24</f>
        <v>0</v>
      </c>
      <c r="T10" s="41">
        <f>T9-附件1.汇总表!K24</f>
        <v>0</v>
      </c>
      <c r="U10" s="8">
        <f>U9-附件1.汇总表!L24</f>
        <v>0</v>
      </c>
      <c r="V10" s="8">
        <f>V9-附件1.汇总表!M24</f>
        <v>0</v>
      </c>
      <c r="W10" s="8">
        <f>W9-附件1.汇总表!N24</f>
        <v>0</v>
      </c>
      <c r="X10" s="8">
        <f>X9-附件1.汇总表!O24</f>
        <v>0</v>
      </c>
      <c r="Z10" s="8">
        <f>Z9-附件1.汇总表!P24</f>
        <v>0</v>
      </c>
      <c r="AA10" s="8">
        <f>AA9-附件1.汇总表!Q24</f>
        <v>0</v>
      </c>
      <c r="AB10" s="8">
        <f>AB9-附件1.汇总表!R24</f>
        <v>0</v>
      </c>
      <c r="AC10" s="8">
        <f>AC9-附件1.汇总表!S24</f>
        <v>0</v>
      </c>
    </row>
  </sheetData>
  <autoFilter xmlns:etc="http://www.wps.cn/officeDocument/2017/etCustomData" ref="A5:AT10" etc:filterBottomFollowUsedRange="0">
    <extLst/>
  </autoFilter>
  <mergeCells count="19">
    <mergeCell ref="A2:AE2"/>
    <mergeCell ref="A3:E3"/>
    <mergeCell ref="N3:T3"/>
    <mergeCell ref="AB3:AC3"/>
    <mergeCell ref="N4:T4"/>
    <mergeCell ref="U4:X4"/>
    <mergeCell ref="Z4:AC4"/>
    <mergeCell ref="A4:A5"/>
    <mergeCell ref="B4:B5"/>
    <mergeCell ref="C4:C5"/>
    <mergeCell ref="D4:D5"/>
    <mergeCell ref="E4:E5"/>
    <mergeCell ref="F4:F5"/>
    <mergeCell ref="H4:H5"/>
    <mergeCell ref="J4:J5"/>
    <mergeCell ref="K4:K5"/>
    <mergeCell ref="L4:L5"/>
    <mergeCell ref="AD4:AD5"/>
    <mergeCell ref="AE4:AE5"/>
  </mergeCells>
  <pageMargins left="0.236111111111111" right="0.236111111111111" top="1.18055555555556" bottom="0.393055555555556" header="0.5" footer="0.196527777777778"/>
  <pageSetup paperSize="9" scale="59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2023.4.01-2023.6.31</vt:lpstr>
      <vt:lpstr>附件1.汇总表</vt:lpstr>
      <vt:lpstr>附件2-香蕉树种植保险</vt:lpstr>
      <vt:lpstr>附件3-大棚及棚内瓜菜种植保险</vt:lpstr>
      <vt:lpstr>附件4-水稻种植保险</vt:lpstr>
      <vt:lpstr>附件5-晚稻完全成本保险</vt:lpstr>
      <vt:lpstr>附件6-天然橡胶收入保险</vt:lpstr>
      <vt:lpstr>附件7-橡胶树完全成本保险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吴玮琪</dc:creator>
  <cp:lastModifiedBy>11</cp:lastModifiedBy>
  <dcterms:created xsi:type="dcterms:W3CDTF">2015-06-05T18:17:00Z</dcterms:created>
  <dcterms:modified xsi:type="dcterms:W3CDTF">2024-12-17T15:46:36Z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332B8E3EDB00448394F454CC50C1092A_13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false</vt:bool>
  </property>
</Properties>
</file>